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Contrats commerciaux\Offre hébergement NRO\0 - contrat Hebergement NRO\contrta hébergement V4 bascule AI\"/>
    </mc:Choice>
  </mc:AlternateContent>
  <workbookProtection workbookAlgorithmName="SHA-512" workbookHashValue="Xvtc/6yyIhS2uptuLJtdejwDuRlo3Ehpdtvn3UIQng1jSWpRZOAAMh+DDWjBsjbDdw63GCuq0Ysr3dVbO+jxrA==" workbookSaltValue="bt7J2fybfzRjHMyfGVMHiA==" workbookSpinCount="100000" lockStructure="1"/>
  <bookViews>
    <workbookView xWindow="-28920" yWindow="-120" windowWidth="29040" windowHeight="15840"/>
  </bookViews>
  <sheets>
    <sheet name="HEB NRO_VN" sheetId="1" r:id="rId1"/>
    <sheet name="Liste IC" sheetId="12" state="hidden" r:id="rId2"/>
    <sheet name="Liste DSP" sheetId="13" state="hidden" r:id="rId3"/>
    <sheet name="Liste_OC" sheetId="11" state="hidden" r:id="rId4"/>
    <sheet name="Code OC" sheetId="10" state="hidden" r:id="rId5"/>
    <sheet name="Liste" sheetId="2" state="hidden" r:id="rId6"/>
    <sheet name="Adresses" sheetId="3" r:id="rId7"/>
    <sheet name="Technique" sheetId="5" r:id="rId8"/>
    <sheet name="NRO" sheetId="7" r:id="rId9"/>
    <sheet name="Tarifs" sheetId="9" state="hidden" r:id="rId10"/>
    <sheet name="Import Client Finaux NRO" sheetId="8" state="hidden" r:id="rId11"/>
    <sheet name="OuimSim" sheetId="6" state="hidden" r:id="rId12"/>
  </sheets>
  <externalReferences>
    <externalReference r:id="rId13"/>
  </externalReferences>
  <definedNames>
    <definedName name="_xlnm._FilterDatabase" localSheetId="4" hidden="1">'Code OC'!$A$1:$B$1</definedName>
    <definedName name="_xlnm._FilterDatabase" localSheetId="2" hidden="1">'Liste DSP'!$A$1:$M$1</definedName>
    <definedName name="_xlnm._FilterDatabase" localSheetId="1" hidden="1">'Liste IC'!$A$1:$F$1</definedName>
    <definedName name="_xlnm._FilterDatabase" localSheetId="3" hidden="1">Liste_OC!$A$1:$G$1</definedName>
    <definedName name="_xlnm._FilterDatabase" localSheetId="8" hidden="1">NRO!$B$1:$L$1</definedName>
    <definedName name="Acces">Tarifs!$D$2:$D$10</definedName>
    <definedName name="Alimentation">Tarifs!$J$2:$J$10</definedName>
    <definedName name="Baie" localSheetId="7">Tarifs!#REF!</definedName>
    <definedName name="Bandeau">Tarifs!$O$2:$P$3</definedName>
    <definedName name="Bandeau48">Tarifs!$O$2:$O$3</definedName>
    <definedName name="BandeauFO">Tarifs!#REF!</definedName>
    <definedName name="Cable">Tarifs!#REF!</definedName>
    <definedName name="Civilite">Tarifs!$N$2:$N$4</definedName>
    <definedName name="Collecte" localSheetId="7">Tarifs!#REF!</definedName>
    <definedName name="Contact">Tarifs!$M$2:$M$3</definedName>
    <definedName name="Contrat">Liste!$A$2:$A$7</definedName>
    <definedName name="Duree">Liste!$B$2:$B$4</definedName>
    <definedName name="Entite">Tarifs!#REF!</definedName>
    <definedName name="FAS">Tarifs!#REF!</definedName>
    <definedName name="Fournisseur">Liste!$G$3:$G$15</definedName>
    <definedName name="IC">Liste!#REF!</definedName>
    <definedName name="Inge">Liste!#REF!</definedName>
    <definedName name="Liste">Liste!#REF!</definedName>
    <definedName name="Monsieur">[1]Feuil1!$A$10:$A$12</definedName>
    <definedName name="Operateur">Liste!$W$2:$W$67</definedName>
    <definedName name="POP">Liste!$C$2:$C$17</definedName>
    <definedName name="Position">Tarifs!#REF!</definedName>
    <definedName name="Taille">Tarifs!#REF!</definedName>
    <definedName name="Transport" localSheetId="7">Tarifs!#REF!</definedName>
    <definedName name="Type">Tarifs!#REF!</definedName>
    <definedName name="Voie">Tarifs!$G$2:$G$3</definedName>
    <definedName name="y">Liste!#REF!</definedName>
    <definedName name="_xlnm.Print_Area" localSheetId="6">Adresses!$A$1:$AA$41</definedName>
    <definedName name="_xlnm.Print_Area" localSheetId="0">'HEB NRO_VN'!$A$1:$U$107</definedName>
    <definedName name="_xlnm.Print_Area" localSheetId="7">Technique!$A$1:$AZ$42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4" i="5" l="1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13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M14" i="5"/>
  <c r="M13" i="5"/>
  <c r="L14" i="5"/>
  <c r="L13" i="5"/>
  <c r="G17" i="5"/>
  <c r="AG17" i="5" s="1"/>
  <c r="G18" i="5"/>
  <c r="AG18" i="5" s="1"/>
  <c r="G19" i="5"/>
  <c r="AG19" i="5" s="1"/>
  <c r="G20" i="5"/>
  <c r="AG20" i="5" s="1"/>
  <c r="G21" i="5"/>
  <c r="AG21" i="5" s="1"/>
  <c r="G22" i="5"/>
  <c r="AG22" i="5" s="1"/>
  <c r="G23" i="5"/>
  <c r="AG23" i="5" s="1"/>
  <c r="G24" i="5"/>
  <c r="AG24" i="5" s="1"/>
  <c r="G25" i="5"/>
  <c r="AG25" i="5" s="1"/>
  <c r="G26" i="5"/>
  <c r="AG26" i="5" s="1"/>
  <c r="G27" i="5"/>
  <c r="AG27" i="5" s="1"/>
  <c r="G28" i="5"/>
  <c r="AG28" i="5" s="1"/>
  <c r="G29" i="5"/>
  <c r="AG29" i="5" s="1"/>
  <c r="G30" i="5"/>
  <c r="AG30" i="5" s="1"/>
  <c r="G31" i="5"/>
  <c r="AG31" i="5" s="1"/>
  <c r="G32" i="5"/>
  <c r="AG32" i="5" s="1"/>
  <c r="G33" i="5"/>
  <c r="AG33" i="5" s="1"/>
  <c r="G34" i="5"/>
  <c r="AG34" i="5" s="1"/>
  <c r="G35" i="5"/>
  <c r="AG35" i="5" s="1"/>
  <c r="G36" i="5"/>
  <c r="AG36" i="5" s="1"/>
  <c r="G37" i="5"/>
  <c r="AG37" i="5" s="1"/>
  <c r="G38" i="5"/>
  <c r="AG38" i="5" s="1"/>
  <c r="G39" i="5"/>
  <c r="AG39" i="5" s="1"/>
  <c r="G40" i="5"/>
  <c r="AG40" i="5" s="1"/>
  <c r="G41" i="5"/>
  <c r="AG41" i="5" s="1"/>
  <c r="G42" i="5"/>
  <c r="AG42" i="5" s="1"/>
  <c r="G16" i="5"/>
  <c r="AG16" i="5" s="1"/>
  <c r="G14" i="5"/>
  <c r="AG14" i="5" s="1"/>
  <c r="G15" i="5"/>
  <c r="AG15" i="5" s="1"/>
  <c r="G13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14" i="5"/>
  <c r="F13" i="5"/>
  <c r="B13" i="5"/>
  <c r="M58" i="1"/>
  <c r="M57" i="1"/>
  <c r="O55" i="1"/>
  <c r="O48" i="1"/>
  <c r="M52" i="1"/>
  <c r="M51" i="1"/>
  <c r="M50" i="1"/>
  <c r="M49" i="1"/>
  <c r="M48" i="1"/>
  <c r="M43" i="1"/>
  <c r="M42" i="1"/>
  <c r="O41" i="1"/>
  <c r="O40" i="1"/>
  <c r="O39" i="1"/>
  <c r="O38" i="1"/>
  <c r="O37" i="1"/>
  <c r="K2" i="7"/>
  <c r="K3" i="7"/>
  <c r="K4" i="7"/>
  <c r="K5" i="7"/>
  <c r="K6" i="7"/>
  <c r="K7" i="7"/>
  <c r="K8" i="7"/>
  <c r="K9" i="7"/>
  <c r="K10" i="7"/>
  <c r="K11" i="7"/>
  <c r="AG13" i="5" l="1"/>
  <c r="AH13" i="5"/>
  <c r="C18" i="1"/>
  <c r="T41" i="3"/>
  <c r="S41" i="3"/>
  <c r="H41" i="3"/>
  <c r="F41" i="3"/>
  <c r="C41" i="3"/>
  <c r="G41" i="3" s="1"/>
  <c r="T40" i="3"/>
  <c r="S40" i="3"/>
  <c r="H40" i="3"/>
  <c r="F40" i="3"/>
  <c r="C40" i="3"/>
  <c r="G40" i="3" s="1"/>
  <c r="T39" i="3"/>
  <c r="S39" i="3"/>
  <c r="H39" i="3"/>
  <c r="F39" i="3"/>
  <c r="C39" i="3"/>
  <c r="G39" i="3" s="1"/>
  <c r="T38" i="3"/>
  <c r="S38" i="3"/>
  <c r="H38" i="3"/>
  <c r="F38" i="3"/>
  <c r="C38" i="3"/>
  <c r="G38" i="3" s="1"/>
  <c r="T37" i="3"/>
  <c r="S37" i="3"/>
  <c r="H37" i="3"/>
  <c r="F37" i="3"/>
  <c r="C37" i="3"/>
  <c r="G37" i="3" s="1"/>
  <c r="T36" i="3"/>
  <c r="S36" i="3"/>
  <c r="H36" i="3"/>
  <c r="F36" i="3"/>
  <c r="C36" i="3"/>
  <c r="G36" i="3" s="1"/>
  <c r="T35" i="3"/>
  <c r="S35" i="3"/>
  <c r="H35" i="3"/>
  <c r="F35" i="3"/>
  <c r="C35" i="3"/>
  <c r="G35" i="3" s="1"/>
  <c r="T34" i="3"/>
  <c r="S34" i="3"/>
  <c r="H34" i="3"/>
  <c r="F34" i="3"/>
  <c r="C34" i="3"/>
  <c r="G34" i="3" s="1"/>
  <c r="T33" i="3"/>
  <c r="S33" i="3"/>
  <c r="H33" i="3"/>
  <c r="F33" i="3"/>
  <c r="C33" i="3"/>
  <c r="G33" i="3" s="1"/>
  <c r="T32" i="3"/>
  <c r="S32" i="3"/>
  <c r="H32" i="3"/>
  <c r="F32" i="3"/>
  <c r="C32" i="3"/>
  <c r="G32" i="3" s="1"/>
  <c r="T31" i="3"/>
  <c r="S31" i="3"/>
  <c r="H31" i="3"/>
  <c r="F31" i="3"/>
  <c r="C31" i="3"/>
  <c r="G31" i="3" s="1"/>
  <c r="T30" i="3"/>
  <c r="S30" i="3"/>
  <c r="H30" i="3"/>
  <c r="F30" i="3"/>
  <c r="C30" i="3"/>
  <c r="G30" i="3" s="1"/>
  <c r="T29" i="3"/>
  <c r="S29" i="3"/>
  <c r="H29" i="3"/>
  <c r="F29" i="3"/>
  <c r="C29" i="3"/>
  <c r="G29" i="3" s="1"/>
  <c r="T28" i="3"/>
  <c r="S28" i="3"/>
  <c r="H28" i="3"/>
  <c r="F28" i="3"/>
  <c r="C28" i="3"/>
  <c r="G28" i="3" s="1"/>
  <c r="T27" i="3"/>
  <c r="S27" i="3"/>
  <c r="H27" i="3"/>
  <c r="F27" i="3"/>
  <c r="C27" i="3"/>
  <c r="G27" i="3" s="1"/>
  <c r="T26" i="3"/>
  <c r="S26" i="3"/>
  <c r="H26" i="3"/>
  <c r="F26" i="3"/>
  <c r="C26" i="3"/>
  <c r="G26" i="3" s="1"/>
  <c r="T25" i="3"/>
  <c r="S25" i="3"/>
  <c r="H25" i="3"/>
  <c r="F25" i="3"/>
  <c r="C25" i="3"/>
  <c r="G25" i="3" s="1"/>
  <c r="T24" i="3"/>
  <c r="S24" i="3"/>
  <c r="H24" i="3"/>
  <c r="F24" i="3"/>
  <c r="C24" i="3"/>
  <c r="G24" i="3" s="1"/>
  <c r="T23" i="3"/>
  <c r="S23" i="3"/>
  <c r="H23" i="3"/>
  <c r="F23" i="3"/>
  <c r="C23" i="3"/>
  <c r="G23" i="3" s="1"/>
  <c r="T22" i="3"/>
  <c r="S22" i="3"/>
  <c r="H22" i="3"/>
  <c r="F22" i="3"/>
  <c r="C22" i="3"/>
  <c r="G22" i="3" s="1"/>
  <c r="T21" i="3"/>
  <c r="S21" i="3"/>
  <c r="H21" i="3"/>
  <c r="F21" i="3"/>
  <c r="C21" i="3"/>
  <c r="G21" i="3" s="1"/>
  <c r="T20" i="3"/>
  <c r="S20" i="3"/>
  <c r="H20" i="3"/>
  <c r="F20" i="3"/>
  <c r="C20" i="3"/>
  <c r="G20" i="3" s="1"/>
  <c r="T19" i="3"/>
  <c r="S19" i="3"/>
  <c r="H19" i="3"/>
  <c r="F19" i="3"/>
  <c r="C19" i="3"/>
  <c r="G19" i="3" s="1"/>
  <c r="T18" i="3"/>
  <c r="S18" i="3"/>
  <c r="H18" i="3"/>
  <c r="F18" i="3"/>
  <c r="C18" i="3"/>
  <c r="G18" i="3" s="1"/>
  <c r="T17" i="3"/>
  <c r="S17" i="3"/>
  <c r="H17" i="3"/>
  <c r="F17" i="3"/>
  <c r="C17" i="3"/>
  <c r="G17" i="3" s="1"/>
  <c r="T16" i="3"/>
  <c r="S16" i="3"/>
  <c r="H16" i="3"/>
  <c r="F16" i="3"/>
  <c r="C16" i="3"/>
  <c r="G16" i="3" s="1"/>
  <c r="T15" i="3"/>
  <c r="S15" i="3"/>
  <c r="H15" i="3"/>
  <c r="F15" i="3"/>
  <c r="C15" i="3"/>
  <c r="G15" i="3" s="1"/>
  <c r="T14" i="3"/>
  <c r="S14" i="3"/>
  <c r="H14" i="3"/>
  <c r="F14" i="3"/>
  <c r="C14" i="3"/>
  <c r="G14" i="3" s="1"/>
  <c r="T13" i="3"/>
  <c r="S13" i="3"/>
  <c r="H13" i="3"/>
  <c r="F13" i="3"/>
  <c r="C13" i="3"/>
  <c r="G13" i="3" s="1"/>
  <c r="T12" i="3"/>
  <c r="S12" i="3"/>
  <c r="H12" i="3"/>
  <c r="F12" i="3"/>
  <c r="C12" i="3"/>
  <c r="G12" i="3" s="1"/>
  <c r="B14" i="5"/>
  <c r="B15" i="5"/>
  <c r="B16" i="5"/>
  <c r="B17" i="5"/>
  <c r="N25" i="1" l="1"/>
  <c r="N24" i="1"/>
  <c r="N23" i="1"/>
  <c r="N22" i="1"/>
  <c r="N21" i="1"/>
  <c r="N20" i="1"/>
  <c r="O50" i="1"/>
  <c r="O49" i="1"/>
  <c r="O46" i="1"/>
  <c r="E21" i="1"/>
  <c r="E25" i="1"/>
  <c r="E24" i="1"/>
  <c r="E23" i="1"/>
  <c r="E22" i="1"/>
  <c r="E20" i="1"/>
  <c r="O4" i="1" l="1"/>
  <c r="O3" i="1"/>
  <c r="E16" i="1"/>
  <c r="E15" i="1"/>
  <c r="E14" i="1"/>
  <c r="E13" i="1"/>
  <c r="E12" i="1"/>
  <c r="E11" i="1"/>
  <c r="M45" i="1"/>
  <c r="O52" i="1"/>
  <c r="O51" i="1"/>
  <c r="C5" i="8" l="1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" i="8"/>
  <c r="C4" i="8" l="1"/>
  <c r="H4" i="8" s="1"/>
  <c r="O26" i="8"/>
  <c r="N26" i="8"/>
  <c r="O14" i="8"/>
  <c r="N14" i="8"/>
  <c r="N29" i="8"/>
  <c r="O29" i="8"/>
  <c r="N25" i="8"/>
  <c r="O25" i="8"/>
  <c r="N21" i="8"/>
  <c r="O21" i="8"/>
  <c r="N17" i="8"/>
  <c r="O17" i="8"/>
  <c r="N13" i="8"/>
  <c r="O13" i="8"/>
  <c r="N9" i="8"/>
  <c r="O9" i="8"/>
  <c r="N5" i="8"/>
  <c r="O5" i="8"/>
  <c r="O18" i="8"/>
  <c r="N18" i="8"/>
  <c r="O6" i="8"/>
  <c r="N6" i="8"/>
  <c r="O32" i="8"/>
  <c r="N32" i="8"/>
  <c r="O28" i="8"/>
  <c r="N28" i="8"/>
  <c r="O24" i="8"/>
  <c r="N24" i="8"/>
  <c r="O20" i="8"/>
  <c r="N20" i="8"/>
  <c r="O16" i="8"/>
  <c r="N16" i="8"/>
  <c r="O12" i="8"/>
  <c r="N12" i="8"/>
  <c r="O8" i="8"/>
  <c r="N8" i="8"/>
  <c r="O30" i="8"/>
  <c r="N30" i="8"/>
  <c r="O22" i="8"/>
  <c r="N22" i="8"/>
  <c r="O10" i="8"/>
  <c r="N10" i="8"/>
  <c r="N31" i="8"/>
  <c r="O31" i="8"/>
  <c r="N27" i="8"/>
  <c r="O27" i="8"/>
  <c r="N23" i="8"/>
  <c r="O23" i="8"/>
  <c r="N19" i="8"/>
  <c r="O19" i="8"/>
  <c r="N15" i="8"/>
  <c r="O15" i="8"/>
  <c r="N11" i="8"/>
  <c r="O11" i="8"/>
  <c r="N7" i="8"/>
  <c r="O7" i="8"/>
  <c r="N3" i="8"/>
  <c r="F3" i="8" s="1"/>
  <c r="O3" i="8"/>
  <c r="G3" i="8" s="1"/>
  <c r="I5" i="8"/>
  <c r="J15" i="8"/>
  <c r="B8" i="8"/>
  <c r="A8" i="8" s="1"/>
  <c r="B11" i="8"/>
  <c r="A11" i="8" s="1"/>
  <c r="B13" i="8"/>
  <c r="A13" i="8" s="1"/>
  <c r="B16" i="8"/>
  <c r="A16" i="8" s="1"/>
  <c r="B17" i="8"/>
  <c r="A18" i="8"/>
  <c r="B18" i="8"/>
  <c r="A19" i="8"/>
  <c r="B19" i="8"/>
  <c r="A20" i="8"/>
  <c r="B20" i="8"/>
  <c r="A21" i="8"/>
  <c r="B21" i="8"/>
  <c r="A22" i="8"/>
  <c r="B22" i="8"/>
  <c r="A23" i="8"/>
  <c r="B23" i="8"/>
  <c r="A24" i="8"/>
  <c r="B24" i="8"/>
  <c r="A25" i="8"/>
  <c r="B25" i="8"/>
  <c r="A26" i="8"/>
  <c r="B26" i="8"/>
  <c r="A27" i="8"/>
  <c r="B27" i="8"/>
  <c r="A28" i="8"/>
  <c r="B28" i="8"/>
  <c r="A29" i="8"/>
  <c r="B29" i="8"/>
  <c r="A30" i="8"/>
  <c r="B30" i="8"/>
  <c r="A31" i="8"/>
  <c r="B31" i="8"/>
  <c r="A32" i="8"/>
  <c r="B32" i="8"/>
  <c r="J5" i="8"/>
  <c r="E5" i="8"/>
  <c r="G5" i="8"/>
  <c r="L5" i="8"/>
  <c r="D6" i="8"/>
  <c r="D7" i="8"/>
  <c r="L7" i="8"/>
  <c r="E8" i="8"/>
  <c r="H8" i="8"/>
  <c r="L8" i="8"/>
  <c r="I9" i="8"/>
  <c r="G9" i="8"/>
  <c r="D10" i="8"/>
  <c r="F10" i="8"/>
  <c r="G10" i="8"/>
  <c r="L10" i="8"/>
  <c r="D11" i="8"/>
  <c r="E12" i="8"/>
  <c r="H12" i="8"/>
  <c r="L12" i="8"/>
  <c r="I13" i="8"/>
  <c r="F13" i="8"/>
  <c r="G13" i="8"/>
  <c r="D14" i="8"/>
  <c r="D15" i="8"/>
  <c r="F16" i="8"/>
  <c r="D16" i="8"/>
  <c r="E17" i="8"/>
  <c r="D17" i="8"/>
  <c r="G17" i="8"/>
  <c r="H17" i="8"/>
  <c r="L17" i="8"/>
  <c r="D18" i="8"/>
  <c r="F18" i="8"/>
  <c r="G18" i="8"/>
  <c r="J18" i="8"/>
  <c r="L18" i="8"/>
  <c r="D19" i="8"/>
  <c r="L19" i="8"/>
  <c r="F20" i="8"/>
  <c r="D20" i="8"/>
  <c r="E20" i="8"/>
  <c r="H20" i="8"/>
  <c r="I20" i="8"/>
  <c r="L20" i="8"/>
  <c r="D21" i="8"/>
  <c r="E21" i="8"/>
  <c r="F21" i="8"/>
  <c r="G21" i="8"/>
  <c r="H21" i="8"/>
  <c r="I21" i="8"/>
  <c r="J21" i="8"/>
  <c r="L21" i="8"/>
  <c r="D22" i="8"/>
  <c r="F22" i="8"/>
  <c r="G22" i="8"/>
  <c r="J22" i="8"/>
  <c r="L22" i="8"/>
  <c r="D23" i="8"/>
  <c r="L23" i="8"/>
  <c r="F24" i="8"/>
  <c r="D24" i="8"/>
  <c r="E24" i="8"/>
  <c r="H24" i="8"/>
  <c r="I24" i="8"/>
  <c r="L24" i="8"/>
  <c r="D25" i="8"/>
  <c r="E25" i="8"/>
  <c r="F25" i="8"/>
  <c r="G25" i="8"/>
  <c r="H25" i="8"/>
  <c r="I25" i="8"/>
  <c r="J25" i="8"/>
  <c r="L25" i="8"/>
  <c r="D26" i="8"/>
  <c r="F26" i="8"/>
  <c r="G26" i="8"/>
  <c r="J26" i="8"/>
  <c r="L26" i="8"/>
  <c r="D27" i="8"/>
  <c r="F28" i="8"/>
  <c r="D28" i="8"/>
  <c r="E28" i="8"/>
  <c r="H28" i="8"/>
  <c r="I28" i="8"/>
  <c r="D29" i="8"/>
  <c r="E29" i="8"/>
  <c r="F29" i="8"/>
  <c r="G29" i="8"/>
  <c r="H29" i="8"/>
  <c r="I29" i="8"/>
  <c r="J29" i="8"/>
  <c r="L29" i="8"/>
  <c r="D30" i="8"/>
  <c r="F30" i="8"/>
  <c r="G30" i="8"/>
  <c r="J30" i="8"/>
  <c r="L30" i="8"/>
  <c r="D31" i="8"/>
  <c r="G31" i="8"/>
  <c r="L31" i="8"/>
  <c r="F32" i="8"/>
  <c r="D32" i="8"/>
  <c r="E32" i="8"/>
  <c r="H32" i="8"/>
  <c r="I32" i="8"/>
  <c r="K86" i="1"/>
  <c r="K85" i="1"/>
  <c r="D3" i="8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L4" i="8" l="1"/>
  <c r="D4" i="8"/>
  <c r="J4" i="8"/>
  <c r="N4" i="8"/>
  <c r="E4" i="8"/>
  <c r="B4" i="8"/>
  <c r="A4" i="8" s="1"/>
  <c r="I4" i="8"/>
  <c r="O4" i="8"/>
  <c r="G4" i="8"/>
  <c r="A17" i="8"/>
  <c r="J17" i="8"/>
  <c r="F17" i="8"/>
  <c r="I17" i="8"/>
  <c r="H16" i="8"/>
  <c r="I16" i="8"/>
  <c r="L16" i="8"/>
  <c r="J16" i="8"/>
  <c r="E16" i="8"/>
  <c r="B15" i="8"/>
  <c r="A15" i="8" s="1"/>
  <c r="I15" i="8"/>
  <c r="G14" i="8"/>
  <c r="F14" i="8"/>
  <c r="B14" i="8"/>
  <c r="A14" i="8" s="1"/>
  <c r="J14" i="8"/>
  <c r="L14" i="8"/>
  <c r="I14" i="8"/>
  <c r="L13" i="8"/>
  <c r="E13" i="8"/>
  <c r="H13" i="8"/>
  <c r="D13" i="8"/>
  <c r="J13" i="8"/>
  <c r="G12" i="8"/>
  <c r="D12" i="8"/>
  <c r="B12" i="8"/>
  <c r="A12" i="8" s="1"/>
  <c r="J12" i="8"/>
  <c r="I12" i="8"/>
  <c r="J11" i="8"/>
  <c r="I11" i="8"/>
  <c r="E10" i="8"/>
  <c r="J10" i="8"/>
  <c r="B10" i="8"/>
  <c r="A10" i="8" s="1"/>
  <c r="I10" i="8"/>
  <c r="L9" i="8"/>
  <c r="E9" i="8"/>
  <c r="H9" i="8"/>
  <c r="D9" i="8"/>
  <c r="B9" i="8"/>
  <c r="A9" i="8" s="1"/>
  <c r="J9" i="8"/>
  <c r="F9" i="8"/>
  <c r="G8" i="8"/>
  <c r="D8" i="8"/>
  <c r="J8" i="8"/>
  <c r="I8" i="8"/>
  <c r="G7" i="8"/>
  <c r="B7" i="8"/>
  <c r="A7" i="8" s="1"/>
  <c r="J7" i="8"/>
  <c r="I7" i="8"/>
  <c r="L6" i="8"/>
  <c r="G6" i="8"/>
  <c r="F6" i="8"/>
  <c r="J6" i="8"/>
  <c r="B6" i="8"/>
  <c r="A6" i="8" s="1"/>
  <c r="E6" i="8"/>
  <c r="I6" i="8"/>
  <c r="H5" i="8"/>
  <c r="D5" i="8"/>
  <c r="F5" i="8"/>
  <c r="B5" i="8"/>
  <c r="A5" i="8" s="1"/>
  <c r="J3" i="8"/>
  <c r="H3" i="8"/>
  <c r="B3" i="8"/>
  <c r="A3" i="8" s="1"/>
  <c r="E3" i="8"/>
  <c r="L3" i="8"/>
  <c r="I3" i="8"/>
  <c r="L27" i="8"/>
  <c r="G27" i="8"/>
  <c r="G19" i="8"/>
  <c r="L32" i="8"/>
  <c r="G32" i="8"/>
  <c r="J31" i="8"/>
  <c r="F31" i="8"/>
  <c r="I30" i="8"/>
  <c r="L28" i="8"/>
  <c r="G28" i="8"/>
  <c r="E26" i="8"/>
  <c r="G24" i="8"/>
  <c r="E22" i="8"/>
  <c r="J19" i="8"/>
  <c r="F19" i="8"/>
  <c r="E18" i="8"/>
  <c r="E14" i="8"/>
  <c r="F11" i="8"/>
  <c r="F7" i="8"/>
  <c r="G23" i="8"/>
  <c r="E30" i="8"/>
  <c r="J27" i="8"/>
  <c r="F27" i="8"/>
  <c r="I26" i="8"/>
  <c r="J23" i="8"/>
  <c r="F23" i="8"/>
  <c r="I22" i="8"/>
  <c r="G20" i="8"/>
  <c r="I18" i="8"/>
  <c r="G16" i="8"/>
  <c r="F15" i="8"/>
  <c r="J32" i="8"/>
  <c r="I31" i="8"/>
  <c r="E31" i="8"/>
  <c r="H30" i="8"/>
  <c r="J28" i="8"/>
  <c r="I27" i="8"/>
  <c r="E27" i="8"/>
  <c r="H26" i="8"/>
  <c r="J24" i="8"/>
  <c r="I23" i="8"/>
  <c r="E23" i="8"/>
  <c r="H22" i="8"/>
  <c r="J20" i="8"/>
  <c r="I19" i="8"/>
  <c r="E19" i="8"/>
  <c r="H18" i="8"/>
  <c r="E15" i="8"/>
  <c r="H14" i="8"/>
  <c r="F12" i="8"/>
  <c r="E11" i="8"/>
  <c r="H10" i="8"/>
  <c r="F8" i="8"/>
  <c r="E7" i="8"/>
  <c r="H6" i="8"/>
  <c r="F4" i="8"/>
  <c r="L15" i="8"/>
  <c r="G15" i="8"/>
  <c r="L11" i="8"/>
  <c r="G11" i="8"/>
  <c r="H31" i="8"/>
  <c r="H27" i="8"/>
  <c r="H23" i="8"/>
  <c r="H19" i="8"/>
  <c r="H15" i="8"/>
  <c r="H11" i="8"/>
  <c r="H7" i="8"/>
  <c r="D3" i="6"/>
  <c r="E3" i="6"/>
  <c r="B3" i="6" s="1"/>
  <c r="A3" i="6" s="1"/>
  <c r="F3" i="6"/>
  <c r="G3" i="6"/>
  <c r="H3" i="6"/>
  <c r="I3" i="6"/>
  <c r="M3" i="6"/>
  <c r="N3" i="6"/>
  <c r="O3" i="6"/>
  <c r="P3" i="6"/>
  <c r="R3" i="6"/>
  <c r="S3" i="6"/>
  <c r="X3" i="6"/>
  <c r="Z3" i="6"/>
  <c r="AA3" i="6"/>
  <c r="AB3" i="6"/>
  <c r="D4" i="6"/>
  <c r="E4" i="6"/>
  <c r="B4" i="6" s="1"/>
  <c r="A4" i="6" s="1"/>
  <c r="F4" i="6"/>
  <c r="G4" i="6"/>
  <c r="H4" i="6"/>
  <c r="I4" i="6"/>
  <c r="M4" i="6"/>
  <c r="N4" i="6"/>
  <c r="O4" i="6"/>
  <c r="P4" i="6"/>
  <c r="R4" i="6"/>
  <c r="S4" i="6"/>
  <c r="X4" i="6"/>
  <c r="Z4" i="6"/>
  <c r="AA4" i="6"/>
  <c r="AB4" i="6"/>
  <c r="D5" i="6"/>
  <c r="E5" i="6"/>
  <c r="B5" i="6" s="1"/>
  <c r="A5" i="6" s="1"/>
  <c r="F5" i="6"/>
  <c r="G5" i="6"/>
  <c r="H5" i="6"/>
  <c r="I5" i="6"/>
  <c r="M5" i="6"/>
  <c r="N5" i="6"/>
  <c r="O5" i="6"/>
  <c r="P5" i="6"/>
  <c r="R5" i="6"/>
  <c r="S5" i="6"/>
  <c r="X5" i="6"/>
  <c r="Z5" i="6"/>
  <c r="AA5" i="6"/>
  <c r="AB5" i="6"/>
  <c r="D6" i="6"/>
  <c r="E6" i="6"/>
  <c r="B6" i="6" s="1"/>
  <c r="A6" i="6" s="1"/>
  <c r="F6" i="6"/>
  <c r="G6" i="6"/>
  <c r="H6" i="6"/>
  <c r="I6" i="6"/>
  <c r="M6" i="6"/>
  <c r="N6" i="6"/>
  <c r="O6" i="6"/>
  <c r="P6" i="6"/>
  <c r="R6" i="6"/>
  <c r="S6" i="6"/>
  <c r="X6" i="6"/>
  <c r="Z6" i="6"/>
  <c r="AA6" i="6"/>
  <c r="AB6" i="6"/>
  <c r="D7" i="6"/>
  <c r="E7" i="6"/>
  <c r="B7" i="6" s="1"/>
  <c r="A7" i="6" s="1"/>
  <c r="F7" i="6"/>
  <c r="G7" i="6"/>
  <c r="H7" i="6"/>
  <c r="I7" i="6"/>
  <c r="M7" i="6"/>
  <c r="N7" i="6"/>
  <c r="O7" i="6"/>
  <c r="P7" i="6"/>
  <c r="R7" i="6"/>
  <c r="S7" i="6"/>
  <c r="X7" i="6"/>
  <c r="Z7" i="6"/>
  <c r="AA7" i="6"/>
  <c r="AB7" i="6"/>
  <c r="D8" i="6"/>
  <c r="E8" i="6"/>
  <c r="B8" i="6" s="1"/>
  <c r="A8" i="6" s="1"/>
  <c r="F8" i="6"/>
  <c r="G8" i="6"/>
  <c r="H8" i="6"/>
  <c r="I8" i="6"/>
  <c r="M8" i="6"/>
  <c r="N8" i="6"/>
  <c r="O8" i="6"/>
  <c r="P8" i="6"/>
  <c r="R8" i="6"/>
  <c r="S8" i="6"/>
  <c r="X8" i="6"/>
  <c r="Z8" i="6"/>
  <c r="AA8" i="6"/>
  <c r="AB8" i="6"/>
  <c r="D9" i="6"/>
  <c r="E9" i="6"/>
  <c r="B9" i="6" s="1"/>
  <c r="A9" i="6" s="1"/>
  <c r="F9" i="6"/>
  <c r="G9" i="6"/>
  <c r="H9" i="6"/>
  <c r="I9" i="6"/>
  <c r="M9" i="6"/>
  <c r="N9" i="6"/>
  <c r="O9" i="6"/>
  <c r="P9" i="6"/>
  <c r="R9" i="6"/>
  <c r="S9" i="6"/>
  <c r="X9" i="6"/>
  <c r="Z9" i="6"/>
  <c r="AA9" i="6"/>
  <c r="AB9" i="6"/>
  <c r="D10" i="6"/>
  <c r="E10" i="6"/>
  <c r="B10" i="6" s="1"/>
  <c r="A10" i="6" s="1"/>
  <c r="F10" i="6"/>
  <c r="G10" i="6"/>
  <c r="H10" i="6"/>
  <c r="I10" i="6"/>
  <c r="M10" i="6"/>
  <c r="N10" i="6"/>
  <c r="O10" i="6"/>
  <c r="P10" i="6"/>
  <c r="R10" i="6"/>
  <c r="S10" i="6"/>
  <c r="X10" i="6"/>
  <c r="Z10" i="6"/>
  <c r="AA10" i="6"/>
  <c r="AB10" i="6"/>
  <c r="D11" i="6"/>
  <c r="E11" i="6"/>
  <c r="B11" i="6" s="1"/>
  <c r="A11" i="6" s="1"/>
  <c r="F11" i="6"/>
  <c r="G11" i="6"/>
  <c r="H11" i="6"/>
  <c r="I11" i="6"/>
  <c r="M11" i="6"/>
  <c r="N11" i="6"/>
  <c r="O11" i="6"/>
  <c r="P11" i="6"/>
  <c r="R11" i="6"/>
  <c r="S11" i="6"/>
  <c r="X11" i="6"/>
  <c r="Z11" i="6"/>
  <c r="AA11" i="6"/>
  <c r="AB11" i="6"/>
  <c r="D12" i="6"/>
  <c r="E12" i="6"/>
  <c r="B12" i="6" s="1"/>
  <c r="A12" i="6" s="1"/>
  <c r="F12" i="6"/>
  <c r="G12" i="6"/>
  <c r="H12" i="6"/>
  <c r="I12" i="6"/>
  <c r="M12" i="6"/>
  <c r="N12" i="6"/>
  <c r="O12" i="6"/>
  <c r="P12" i="6"/>
  <c r="R12" i="6"/>
  <c r="S12" i="6"/>
  <c r="X12" i="6"/>
  <c r="Z12" i="6"/>
  <c r="AA12" i="6"/>
  <c r="AB12" i="6"/>
  <c r="D13" i="6"/>
  <c r="E13" i="6"/>
  <c r="B13" i="6" s="1"/>
  <c r="A13" i="6" s="1"/>
  <c r="F13" i="6"/>
  <c r="G13" i="6"/>
  <c r="H13" i="6"/>
  <c r="I13" i="6"/>
  <c r="M13" i="6"/>
  <c r="N13" i="6"/>
  <c r="O13" i="6"/>
  <c r="P13" i="6"/>
  <c r="R13" i="6"/>
  <c r="S13" i="6"/>
  <c r="X13" i="6"/>
  <c r="Z13" i="6"/>
  <c r="AA13" i="6"/>
  <c r="AB13" i="6"/>
  <c r="D14" i="6"/>
  <c r="E14" i="6"/>
  <c r="B14" i="6" s="1"/>
  <c r="A14" i="6" s="1"/>
  <c r="F14" i="6"/>
  <c r="G14" i="6"/>
  <c r="H14" i="6"/>
  <c r="I14" i="6"/>
  <c r="M14" i="6"/>
  <c r="N14" i="6"/>
  <c r="O14" i="6"/>
  <c r="P14" i="6"/>
  <c r="R14" i="6"/>
  <c r="S14" i="6"/>
  <c r="X14" i="6"/>
  <c r="Z14" i="6"/>
  <c r="AA14" i="6"/>
  <c r="AB14" i="6"/>
  <c r="D15" i="6"/>
  <c r="E15" i="6"/>
  <c r="B15" i="6" s="1"/>
  <c r="A15" i="6" s="1"/>
  <c r="F15" i="6"/>
  <c r="G15" i="6"/>
  <c r="H15" i="6"/>
  <c r="I15" i="6"/>
  <c r="M15" i="6"/>
  <c r="N15" i="6"/>
  <c r="O15" i="6"/>
  <c r="P15" i="6"/>
  <c r="R15" i="6"/>
  <c r="S15" i="6"/>
  <c r="X15" i="6"/>
  <c r="Z15" i="6"/>
  <c r="AA15" i="6"/>
  <c r="AB15" i="6"/>
  <c r="D16" i="6"/>
  <c r="E16" i="6"/>
  <c r="B16" i="6" s="1"/>
  <c r="A16" i="6" s="1"/>
  <c r="F16" i="6"/>
  <c r="G16" i="6"/>
  <c r="H16" i="6"/>
  <c r="I16" i="6"/>
  <c r="M16" i="6"/>
  <c r="N16" i="6"/>
  <c r="O16" i="6"/>
  <c r="P16" i="6"/>
  <c r="R16" i="6"/>
  <c r="S16" i="6"/>
  <c r="X16" i="6"/>
  <c r="Z16" i="6"/>
  <c r="AA16" i="6"/>
  <c r="AB16" i="6"/>
  <c r="D17" i="6"/>
  <c r="E17" i="6"/>
  <c r="B17" i="6" s="1"/>
  <c r="A17" i="6" s="1"/>
  <c r="F17" i="6"/>
  <c r="G17" i="6"/>
  <c r="H17" i="6"/>
  <c r="I17" i="6"/>
  <c r="M17" i="6"/>
  <c r="N17" i="6"/>
  <c r="O17" i="6"/>
  <c r="P17" i="6"/>
  <c r="R17" i="6"/>
  <c r="S17" i="6"/>
  <c r="X17" i="6"/>
  <c r="Z17" i="6"/>
  <c r="AA17" i="6"/>
  <c r="AB17" i="6"/>
  <c r="D18" i="6"/>
  <c r="E18" i="6"/>
  <c r="B18" i="6" s="1"/>
  <c r="A18" i="6" s="1"/>
  <c r="F18" i="6"/>
  <c r="G18" i="6"/>
  <c r="H18" i="6"/>
  <c r="I18" i="6"/>
  <c r="M18" i="6"/>
  <c r="N18" i="6"/>
  <c r="O18" i="6"/>
  <c r="P18" i="6"/>
  <c r="R18" i="6"/>
  <c r="S18" i="6"/>
  <c r="X18" i="6"/>
  <c r="Z18" i="6"/>
  <c r="AA18" i="6"/>
  <c r="AB18" i="6"/>
  <c r="D19" i="6"/>
  <c r="E19" i="6"/>
  <c r="B19" i="6" s="1"/>
  <c r="A19" i="6" s="1"/>
  <c r="F19" i="6"/>
  <c r="G19" i="6"/>
  <c r="H19" i="6"/>
  <c r="I19" i="6"/>
  <c r="M19" i="6"/>
  <c r="N19" i="6"/>
  <c r="O19" i="6"/>
  <c r="P19" i="6"/>
  <c r="R19" i="6"/>
  <c r="S19" i="6"/>
  <c r="X19" i="6"/>
  <c r="Z19" i="6"/>
  <c r="AA19" i="6"/>
  <c r="AB19" i="6"/>
  <c r="D20" i="6"/>
  <c r="E20" i="6"/>
  <c r="B20" i="6" s="1"/>
  <c r="A20" i="6" s="1"/>
  <c r="F20" i="6"/>
  <c r="G20" i="6"/>
  <c r="H20" i="6"/>
  <c r="I20" i="6"/>
  <c r="M20" i="6"/>
  <c r="N20" i="6"/>
  <c r="O20" i="6"/>
  <c r="P20" i="6"/>
  <c r="R20" i="6"/>
  <c r="S20" i="6"/>
  <c r="X20" i="6"/>
  <c r="Z20" i="6"/>
  <c r="AA20" i="6"/>
  <c r="AB20" i="6"/>
  <c r="D21" i="6"/>
  <c r="E21" i="6"/>
  <c r="B21" i="6" s="1"/>
  <c r="A21" i="6" s="1"/>
  <c r="F21" i="6"/>
  <c r="G21" i="6"/>
  <c r="H21" i="6"/>
  <c r="I21" i="6"/>
  <c r="M21" i="6"/>
  <c r="N21" i="6"/>
  <c r="O21" i="6"/>
  <c r="P21" i="6"/>
  <c r="R21" i="6"/>
  <c r="S21" i="6"/>
  <c r="X21" i="6"/>
  <c r="Z21" i="6"/>
  <c r="AA21" i="6"/>
  <c r="AB21" i="6"/>
  <c r="D22" i="6"/>
  <c r="E22" i="6"/>
  <c r="B22" i="6" s="1"/>
  <c r="A22" i="6" s="1"/>
  <c r="F22" i="6"/>
  <c r="G22" i="6"/>
  <c r="H22" i="6"/>
  <c r="I22" i="6"/>
  <c r="M22" i="6"/>
  <c r="N22" i="6"/>
  <c r="O22" i="6"/>
  <c r="P22" i="6"/>
  <c r="R22" i="6"/>
  <c r="S22" i="6"/>
  <c r="X22" i="6"/>
  <c r="Z22" i="6"/>
  <c r="AA22" i="6"/>
  <c r="AB22" i="6"/>
  <c r="D23" i="6"/>
  <c r="E23" i="6"/>
  <c r="B23" i="6" s="1"/>
  <c r="A23" i="6" s="1"/>
  <c r="F23" i="6"/>
  <c r="G23" i="6"/>
  <c r="H23" i="6"/>
  <c r="I23" i="6"/>
  <c r="M23" i="6"/>
  <c r="N23" i="6"/>
  <c r="O23" i="6"/>
  <c r="P23" i="6"/>
  <c r="R23" i="6"/>
  <c r="S23" i="6"/>
  <c r="X23" i="6"/>
  <c r="Z23" i="6"/>
  <c r="AA23" i="6"/>
  <c r="AB23" i="6"/>
  <c r="D24" i="6"/>
  <c r="E24" i="6"/>
  <c r="B24" i="6" s="1"/>
  <c r="A24" i="6" s="1"/>
  <c r="F24" i="6"/>
  <c r="G24" i="6"/>
  <c r="H24" i="6"/>
  <c r="I24" i="6"/>
  <c r="M24" i="6"/>
  <c r="N24" i="6"/>
  <c r="O24" i="6"/>
  <c r="P24" i="6"/>
  <c r="R24" i="6"/>
  <c r="S24" i="6"/>
  <c r="X24" i="6"/>
  <c r="Z24" i="6"/>
  <c r="AA24" i="6"/>
  <c r="AB24" i="6"/>
  <c r="D25" i="6"/>
  <c r="E25" i="6"/>
  <c r="B25" i="6" s="1"/>
  <c r="A25" i="6" s="1"/>
  <c r="F25" i="6"/>
  <c r="G25" i="6"/>
  <c r="H25" i="6"/>
  <c r="I25" i="6"/>
  <c r="M25" i="6"/>
  <c r="N25" i="6"/>
  <c r="O25" i="6"/>
  <c r="P25" i="6"/>
  <c r="R25" i="6"/>
  <c r="S25" i="6"/>
  <c r="X25" i="6"/>
  <c r="Z25" i="6"/>
  <c r="AA25" i="6"/>
  <c r="AB25" i="6"/>
  <c r="D26" i="6"/>
  <c r="E26" i="6"/>
  <c r="B26" i="6" s="1"/>
  <c r="A26" i="6" s="1"/>
  <c r="F26" i="6"/>
  <c r="G26" i="6"/>
  <c r="H26" i="6"/>
  <c r="I26" i="6"/>
  <c r="M26" i="6"/>
  <c r="N26" i="6"/>
  <c r="O26" i="6"/>
  <c r="P26" i="6"/>
  <c r="R26" i="6"/>
  <c r="S26" i="6"/>
  <c r="X26" i="6"/>
  <c r="Z26" i="6"/>
  <c r="AA26" i="6"/>
  <c r="AB26" i="6"/>
  <c r="D27" i="6"/>
  <c r="E27" i="6"/>
  <c r="B27" i="6" s="1"/>
  <c r="A27" i="6" s="1"/>
  <c r="F27" i="6"/>
  <c r="G27" i="6"/>
  <c r="H27" i="6"/>
  <c r="I27" i="6"/>
  <c r="M27" i="6"/>
  <c r="N27" i="6"/>
  <c r="O27" i="6"/>
  <c r="P27" i="6"/>
  <c r="R27" i="6"/>
  <c r="S27" i="6"/>
  <c r="X27" i="6"/>
  <c r="Z27" i="6"/>
  <c r="AA27" i="6"/>
  <c r="AB27" i="6"/>
  <c r="D28" i="6"/>
  <c r="E28" i="6"/>
  <c r="B28" i="6" s="1"/>
  <c r="A28" i="6" s="1"/>
  <c r="F28" i="6"/>
  <c r="G28" i="6"/>
  <c r="H28" i="6"/>
  <c r="I28" i="6"/>
  <c r="M28" i="6"/>
  <c r="N28" i="6"/>
  <c r="O28" i="6"/>
  <c r="P28" i="6"/>
  <c r="R28" i="6"/>
  <c r="S28" i="6"/>
  <c r="X28" i="6"/>
  <c r="Z28" i="6"/>
  <c r="AA28" i="6"/>
  <c r="AB28" i="6"/>
  <c r="D29" i="6"/>
  <c r="E29" i="6"/>
  <c r="B29" i="6" s="1"/>
  <c r="A29" i="6" s="1"/>
  <c r="F29" i="6"/>
  <c r="G29" i="6"/>
  <c r="H29" i="6"/>
  <c r="I29" i="6"/>
  <c r="M29" i="6"/>
  <c r="N29" i="6"/>
  <c r="O29" i="6"/>
  <c r="P29" i="6"/>
  <c r="R29" i="6"/>
  <c r="S29" i="6"/>
  <c r="X29" i="6"/>
  <c r="Z29" i="6"/>
  <c r="AA29" i="6"/>
  <c r="AB29" i="6"/>
  <c r="D30" i="6"/>
  <c r="E30" i="6"/>
  <c r="B30" i="6" s="1"/>
  <c r="A30" i="6" s="1"/>
  <c r="F30" i="6"/>
  <c r="G30" i="6"/>
  <c r="H30" i="6"/>
  <c r="I30" i="6"/>
  <c r="M30" i="6"/>
  <c r="N30" i="6"/>
  <c r="O30" i="6"/>
  <c r="P30" i="6"/>
  <c r="R30" i="6"/>
  <c r="S30" i="6"/>
  <c r="X30" i="6"/>
  <c r="Z30" i="6"/>
  <c r="AA30" i="6"/>
  <c r="AB30" i="6"/>
  <c r="AB2" i="6"/>
  <c r="AA2" i="6"/>
  <c r="Z2" i="6"/>
  <c r="X2" i="6"/>
  <c r="I2" i="6"/>
  <c r="H2" i="6"/>
  <c r="G2" i="6"/>
  <c r="D2" i="6"/>
  <c r="F2" i="6"/>
  <c r="E2" i="6"/>
  <c r="B2" i="6" s="1"/>
  <c r="A2" i="6" s="1"/>
  <c r="S2" i="6"/>
  <c r="R2" i="6"/>
  <c r="O2" i="6"/>
  <c r="P2" i="6"/>
  <c r="N2" i="6"/>
  <c r="M2" i="6"/>
  <c r="V85" i="1" l="1"/>
  <c r="AP3" i="5" l="1"/>
  <c r="T3" i="3"/>
  <c r="T4" i="3"/>
  <c r="AP4" i="5"/>
  <c r="Q57" i="1"/>
  <c r="AZ43" i="5" l="1"/>
  <c r="Q43" i="1"/>
  <c r="Q42" i="1"/>
  <c r="S45" i="1"/>
  <c r="Q45" i="1"/>
  <c r="S46" i="1"/>
  <c r="Q46" i="1"/>
  <c r="Q63" i="1" l="1"/>
  <c r="S51" i="1"/>
  <c r="S52" i="1"/>
  <c r="Q50" i="1"/>
  <c r="Q51" i="1"/>
  <c r="S50" i="1"/>
  <c r="Q52" i="1" l="1"/>
  <c r="K89" i="1" l="1"/>
  <c r="K91" i="1"/>
  <c r="K88" i="1"/>
  <c r="K87" i="1"/>
  <c r="Q58" i="1"/>
  <c r="E55" i="1"/>
  <c r="E54" i="1"/>
  <c r="AJ5" i="5"/>
  <c r="O5" i="3"/>
  <c r="AY43" i="5" l="1"/>
  <c r="S39" i="1"/>
  <c r="S37" i="1"/>
  <c r="S63" i="1" s="1"/>
  <c r="S41" i="1"/>
  <c r="S40" i="1"/>
  <c r="S55" i="1"/>
  <c r="Q48" i="1"/>
  <c r="S49" i="1"/>
  <c r="S38" i="1"/>
  <c r="Q49" i="1"/>
  <c r="Q55" i="1" l="1"/>
  <c r="S48" i="1"/>
  <c r="U2" i="1"/>
  <c r="U5" i="1"/>
  <c r="U78" i="1"/>
  <c r="U77" i="1"/>
  <c r="E81" i="1"/>
  <c r="K81" i="1" s="1"/>
  <c r="E80" i="1"/>
  <c r="K80" i="1" s="1"/>
  <c r="E78" i="1"/>
  <c r="K78" i="1" s="1"/>
  <c r="E77" i="1"/>
  <c r="Q29" i="1"/>
  <c r="K29" i="1"/>
  <c r="U13" i="1"/>
  <c r="U12" i="1"/>
  <c r="U9" i="1"/>
  <c r="E31" i="1"/>
  <c r="E79" i="1"/>
  <c r="K77" i="1" l="1"/>
  <c r="U3" i="6"/>
  <c r="U11" i="6"/>
  <c r="U18" i="6"/>
  <c r="U21" i="6"/>
  <c r="U23" i="6"/>
  <c r="U28" i="6"/>
  <c r="U4" i="6"/>
  <c r="U6" i="6"/>
  <c r="U9" i="6"/>
  <c r="U12" i="6"/>
  <c r="U14" i="6"/>
  <c r="U17" i="6"/>
  <c r="U19" i="6"/>
  <c r="U24" i="6"/>
  <c r="U30" i="6"/>
  <c r="U8" i="6"/>
  <c r="U10" i="6"/>
  <c r="U13" i="6"/>
  <c r="U16" i="6"/>
  <c r="U22" i="6"/>
  <c r="U25" i="6"/>
  <c r="U27" i="6"/>
  <c r="U7" i="6"/>
  <c r="U15" i="6"/>
  <c r="U20" i="6"/>
  <c r="U26" i="6"/>
  <c r="U29" i="6"/>
  <c r="U2" i="6"/>
  <c r="U5" i="6"/>
  <c r="E76" i="1"/>
  <c r="K76" i="1" s="1"/>
</calcChain>
</file>

<file path=xl/sharedStrings.xml><?xml version="1.0" encoding="utf-8"?>
<sst xmlns="http://schemas.openxmlformats.org/spreadsheetml/2006/main" count="648" uniqueCount="284">
  <si>
    <t>Téléphone :</t>
  </si>
  <si>
    <t>Mail :</t>
  </si>
  <si>
    <t>Le présent Bon de Commande est conclu entre :</t>
  </si>
  <si>
    <t>Le Client :</t>
  </si>
  <si>
    <t>Dénomination  Sociale :</t>
  </si>
  <si>
    <t>Représentée par :</t>
  </si>
  <si>
    <t>Forme juridique :</t>
  </si>
  <si>
    <t>Nom / Prénom :</t>
  </si>
  <si>
    <t>Adresse du siège :</t>
  </si>
  <si>
    <t>Fonction :</t>
  </si>
  <si>
    <t>Code postal :</t>
  </si>
  <si>
    <t>Adresse email :</t>
  </si>
  <si>
    <t>Ville :</t>
  </si>
  <si>
    <t>Téléphone fixe :</t>
  </si>
  <si>
    <t>Téléphone mobile :</t>
  </si>
  <si>
    <t>Votre Interlocuteur Commercial</t>
  </si>
  <si>
    <t>et  :</t>
  </si>
  <si>
    <t xml:space="preserve">RCS : </t>
  </si>
  <si>
    <t>Contrat  :</t>
  </si>
  <si>
    <t>Type de Contrat :</t>
  </si>
  <si>
    <t>Durée du Contrat :</t>
  </si>
  <si>
    <t>FAS</t>
  </si>
  <si>
    <t>Service(s) et Option(s):</t>
  </si>
  <si>
    <t>Adresse du site :</t>
  </si>
  <si>
    <t>SIRET du site :</t>
  </si>
  <si>
    <t>Complément d'Adresse :</t>
  </si>
  <si>
    <t>Représenté par :</t>
  </si>
  <si>
    <t xml:space="preserve">TOTAL en € HT : </t>
  </si>
  <si>
    <t>Signatures</t>
  </si>
  <si>
    <t>Date :</t>
  </si>
  <si>
    <t xml:space="preserve">Signature et </t>
  </si>
  <si>
    <t xml:space="preserve">Cachet: </t>
  </si>
  <si>
    <t>Facturation</t>
  </si>
  <si>
    <t>Site de facturation :</t>
  </si>
  <si>
    <t>Contrat</t>
  </si>
  <si>
    <t>Duree</t>
  </si>
  <si>
    <t>Acces</t>
  </si>
  <si>
    <t>POP</t>
  </si>
  <si>
    <t>Fournisseur</t>
  </si>
  <si>
    <t>Création</t>
  </si>
  <si>
    <t>Modification</t>
  </si>
  <si>
    <t>IC</t>
  </si>
  <si>
    <t>Upgrade/downgrade</t>
  </si>
  <si>
    <t>Fonction</t>
  </si>
  <si>
    <t>Titre</t>
  </si>
  <si>
    <t>Monsieur</t>
  </si>
  <si>
    <t>Adresse mail</t>
  </si>
  <si>
    <t>Tel Fixe</t>
  </si>
  <si>
    <t>Tel Mobile</t>
  </si>
  <si>
    <t>Dénomination Sociale</t>
  </si>
  <si>
    <t>Forme Juridque</t>
  </si>
  <si>
    <t>RCS</t>
  </si>
  <si>
    <t>Adresse</t>
  </si>
  <si>
    <t>Code Postal</t>
  </si>
  <si>
    <t>Ville</t>
  </si>
  <si>
    <t>Représenté par</t>
  </si>
  <si>
    <t>Fonction / RCS :</t>
  </si>
  <si>
    <t>Nom / Forme :</t>
  </si>
  <si>
    <t>Nom/Prénom/Forme</t>
  </si>
  <si>
    <t>Fonction RCS</t>
  </si>
  <si>
    <t>Société par Actions Simplifiée</t>
  </si>
  <si>
    <t>Raison Sociale :</t>
  </si>
  <si>
    <t>Opérateur</t>
  </si>
  <si>
    <t>SFR</t>
  </si>
  <si>
    <t>BOUYGUES TELECOM</t>
  </si>
  <si>
    <t>Paris N° 397 480 930</t>
  </si>
  <si>
    <t>37-39 rue boissière</t>
  </si>
  <si>
    <t>Paris</t>
  </si>
  <si>
    <t>Société Anonyme</t>
  </si>
  <si>
    <t xml:space="preserve">Société Anonyme à conseil d’administration </t>
  </si>
  <si>
    <t>Evreux N° 509 649 745</t>
  </si>
  <si>
    <t>Référence Opérateur :</t>
  </si>
  <si>
    <t>Référence Altitude Infra :</t>
  </si>
  <si>
    <t>Contact technique Client:</t>
  </si>
  <si>
    <t>Mode de facturation des frais d'accès :</t>
  </si>
  <si>
    <t>Résiliation</t>
  </si>
  <si>
    <t xml:space="preserve">Commentaires: </t>
  </si>
  <si>
    <t>FREE</t>
  </si>
  <si>
    <t>Paris N° 421 938 861</t>
  </si>
  <si>
    <t>8 rue de la Ville l'Evèque</t>
  </si>
  <si>
    <t>Type d'hébergement :</t>
  </si>
  <si>
    <t>ABO</t>
  </si>
  <si>
    <t>Quantité</t>
  </si>
  <si>
    <t>FAS 
Unitaire</t>
  </si>
  <si>
    <t>Mensualité
Unitaire</t>
  </si>
  <si>
    <t>FAS
TOTAL</t>
  </si>
  <si>
    <t>Mensualité
TOTAL</t>
  </si>
  <si>
    <t>Oui</t>
  </si>
  <si>
    <t>Voie</t>
  </si>
  <si>
    <t>Non</t>
  </si>
  <si>
    <t>Par la signature du présent Bon de Commande, le Client déclare avoir eu connaissance et accepter la Convention Cadre Nationale et les Conditions Particulières précisées ci-dessous, applicable dès signature du présent document.</t>
  </si>
  <si>
    <t>Offre d'accès aux lignes FTTH V.3.0</t>
  </si>
  <si>
    <t>Pour le Client :</t>
  </si>
  <si>
    <t>Pour le Délégataire :</t>
  </si>
  <si>
    <t xml:space="preserve">Il incombe exclusivement au Client de se procurer à ses frais les équipements, logiciels et installations hébergés dans le cadre de cette prestation. </t>
  </si>
  <si>
    <t>De plus, le Client est entièrement responsable de l'installation, de l'exploitation et de la maintenance desdits équipements et logiciels.</t>
  </si>
  <si>
    <t>A la mise à disposition de la commande signée par le Client.</t>
  </si>
  <si>
    <t>N° du POP</t>
  </si>
  <si>
    <t>Nom du POP</t>
  </si>
  <si>
    <t>CP</t>
  </si>
  <si>
    <t>Adresses des points de présence  :</t>
  </si>
  <si>
    <t>Configuration technique des points de présence</t>
  </si>
  <si>
    <t>Délais de Mise à disposition</t>
  </si>
  <si>
    <t xml:space="preserve">Options : </t>
  </si>
  <si>
    <t>TOTAL</t>
  </si>
  <si>
    <t>Abo mensuel</t>
  </si>
  <si>
    <t>Key Account Manager</t>
  </si>
  <si>
    <t>Maugendre Bruno</t>
  </si>
  <si>
    <t>02 76 46 30 39</t>
  </si>
  <si>
    <t xml:space="preserve">06 65 84 55 38 </t>
  </si>
  <si>
    <t>Roulland Pierre</t>
  </si>
  <si>
    <t>Pierre.Roulland@altitudeinfra.fr</t>
  </si>
  <si>
    <t>Bruno.Maugendre@altitudeinfra.fr</t>
  </si>
  <si>
    <t>02 76 46 31 17</t>
  </si>
  <si>
    <t>06 65 47 18 25</t>
  </si>
  <si>
    <t>Référence OC</t>
  </si>
  <si>
    <t>Référence OI (pour modification)</t>
  </si>
  <si>
    <t xml:space="preserve">Délai de Mise en Service : </t>
  </si>
  <si>
    <t>semaines à compter de l'entrée en vigueur du contrat (sauf cas exceptionnels)</t>
  </si>
  <si>
    <t>OC</t>
  </si>
  <si>
    <t>Code Client</t>
  </si>
  <si>
    <t>AB806</t>
  </si>
  <si>
    <t>AC626</t>
  </si>
  <si>
    <t>DA130</t>
  </si>
  <si>
    <t>AZALEE</t>
  </si>
  <si>
    <t>DA705</t>
  </si>
  <si>
    <t>ORANGE SA</t>
  </si>
  <si>
    <t>DD393</t>
  </si>
  <si>
    <t>Client commande</t>
  </si>
  <si>
    <t>Nom du client Commande</t>
  </si>
  <si>
    <t>Référence externe</t>
  </si>
  <si>
    <t>Nom, Prénom ou Raison sociale</t>
  </si>
  <si>
    <t>Code postal</t>
  </si>
  <si>
    <t>Téléphone</t>
  </si>
  <si>
    <t>Portable</t>
  </si>
  <si>
    <t>E-mail</t>
  </si>
  <si>
    <t>Bâtiment</t>
  </si>
  <si>
    <t>Escalier</t>
  </si>
  <si>
    <t>Etage</t>
  </si>
  <si>
    <t>Numero</t>
  </si>
  <si>
    <t>Extension</t>
  </si>
  <si>
    <t>Complément voie</t>
  </si>
  <si>
    <t>Complément voie 2</t>
  </si>
  <si>
    <t>Latitude GPS</t>
  </si>
  <si>
    <t>Longitude GPS</t>
  </si>
  <si>
    <t>Rivoli</t>
  </si>
  <si>
    <t>SIRET</t>
  </si>
  <si>
    <t>Type de site</t>
  </si>
  <si>
    <t>Civilité</t>
  </si>
  <si>
    <t>Nom</t>
  </si>
  <si>
    <t>Prénom</t>
  </si>
  <si>
    <t xml:space="preserve">E-mail </t>
  </si>
  <si>
    <t xml:space="preserve">Téléphone </t>
  </si>
  <si>
    <t xml:space="preserve">Portable </t>
  </si>
  <si>
    <t>Fax</t>
  </si>
  <si>
    <t>Contact par défaut</t>
  </si>
  <si>
    <t>Extension Adr.</t>
  </si>
  <si>
    <t>Num Adr.</t>
  </si>
  <si>
    <t>id</t>
  </si>
  <si>
    <t>DSP</t>
  </si>
  <si>
    <t>Ref_NRO</t>
  </si>
  <si>
    <t>numeroLocalisation</t>
  </si>
  <si>
    <t>extensionAbregeeLocalisation</t>
  </si>
  <si>
    <t>voieLocalisation</t>
  </si>
  <si>
    <t>INSEE</t>
  </si>
  <si>
    <t>Commune</t>
  </si>
  <si>
    <t>Nom POP</t>
  </si>
  <si>
    <t>Nom :</t>
  </si>
  <si>
    <t>Prénom :</t>
  </si>
  <si>
    <t>Client</t>
  </si>
  <si>
    <t>Contact</t>
  </si>
  <si>
    <t>Code NRO</t>
  </si>
  <si>
    <t>Civilité :</t>
  </si>
  <si>
    <t>Contact par défaut :</t>
  </si>
  <si>
    <t>Madame</t>
  </si>
  <si>
    <t>Civilite</t>
  </si>
  <si>
    <t>Forme Juridique</t>
  </si>
  <si>
    <t>Paris N° 343 059 564</t>
  </si>
  <si>
    <t>16 rue du Gal Alain de Boissieu</t>
  </si>
  <si>
    <t>Vincent Nicolas</t>
  </si>
  <si>
    <t>nicolas.vincent@altitudeinfra.fr</t>
  </si>
  <si>
    <t>07 56 12 93 04</t>
  </si>
  <si>
    <t>Bon de Commande
Hébergement NRO</t>
  </si>
  <si>
    <t>VN</t>
  </si>
  <si>
    <t>Claire Araque</t>
  </si>
  <si>
    <t>claire.araque@altitudeinfra.fr</t>
  </si>
  <si>
    <t>01 70 96 22 96</t>
  </si>
  <si>
    <t>07 75 10 64 15</t>
  </si>
  <si>
    <t>VENDEE NUMERIQUE</t>
  </si>
  <si>
    <t>Groupement d'intérêt public</t>
  </si>
  <si>
    <t>40 RUE MARECHAL FOCH</t>
  </si>
  <si>
    <t>LA ROCHE SUR YON</t>
  </si>
  <si>
    <t>Paris N° 380 129 866</t>
  </si>
  <si>
    <t>78 rue Olivier Serres</t>
  </si>
  <si>
    <t>2247 VOIE DE L4oR2E</t>
  </si>
  <si>
    <t>Val de reuil</t>
  </si>
  <si>
    <t>85-070</t>
  </si>
  <si>
    <t>85-064</t>
  </si>
  <si>
    <t>85-055</t>
  </si>
  <si>
    <t>85-051</t>
  </si>
  <si>
    <t>85-074</t>
  </si>
  <si>
    <t>85-014</t>
  </si>
  <si>
    <t>85-088</t>
  </si>
  <si>
    <t>85-073</t>
  </si>
  <si>
    <t>85-083</t>
  </si>
  <si>
    <t>85-078</t>
  </si>
  <si>
    <t>Puyravault</t>
  </si>
  <si>
    <t>Mouchamps</t>
  </si>
  <si>
    <t>Chantonnay</t>
  </si>
  <si>
    <t>La Bruffière</t>
  </si>
  <si>
    <t>Saint-Laurent-sur-Sèvre</t>
  </si>
  <si>
    <t>Talmont-Saint-Hilaire-querry</t>
  </si>
  <si>
    <t>Le Champ-Saint-Père</t>
  </si>
  <si>
    <t>Saint-Hilaire-des-Loges</t>
  </si>
  <si>
    <t>Les Essarts</t>
  </si>
  <si>
    <t>Aizenay</t>
  </si>
  <si>
    <t>85185ZPU</t>
  </si>
  <si>
    <t>85153WMC</t>
  </si>
  <si>
    <t>85051WCY</t>
  </si>
  <si>
    <t>85295TRW</t>
  </si>
  <si>
    <t>85238SLW</t>
  </si>
  <si>
    <t>85288QUW</t>
  </si>
  <si>
    <t>85050PPW</t>
  </si>
  <si>
    <t>85227HLW</t>
  </si>
  <si>
    <t>85084ESW</t>
  </si>
  <si>
    <t>85003AIW</t>
  </si>
  <si>
    <t>Code NRO VN Altiline</t>
  </si>
  <si>
    <t>1 an</t>
  </si>
  <si>
    <t>2 ans</t>
  </si>
  <si>
    <t>3 ans</t>
  </si>
  <si>
    <t>Emplacement 3U dans une baie mutualisée ou chassis en armoire</t>
  </si>
  <si>
    <t>Emplacement 1/4 baie dans une baie mutualisée</t>
  </si>
  <si>
    <t>Emplacement 1/2 baie dans une baie mutualisée</t>
  </si>
  <si>
    <t>Emplacement pour une baie</t>
  </si>
  <si>
    <t>Emplacement pour une baie  &gt; à 600 et &lt;= à 800</t>
  </si>
  <si>
    <t>Redevance</t>
  </si>
  <si>
    <t>Emplacement dans un Nœud de Raccordement Optique (shelter ou armoire)</t>
  </si>
  <si>
    <t>Emplacement 1/2 baie (ou moins) dans une baie mutualisée</t>
  </si>
  <si>
    <t>Frais d'accès au service</t>
  </si>
  <si>
    <t>Total</t>
  </si>
  <si>
    <t>Pénétration de câble</t>
  </si>
  <si>
    <t>Pénétration de câble:</t>
  </si>
  <si>
    <t>Pénétration câble 12 fibres</t>
  </si>
  <si>
    <t>Pénétration câble 36 fibres</t>
  </si>
  <si>
    <t>Pénétration câble 72 fibres</t>
  </si>
  <si>
    <t>Pénétration câble 144 fibres</t>
  </si>
  <si>
    <t>Pénétration câble 288 fibres</t>
  </si>
  <si>
    <t>Modification de puissance:</t>
  </si>
  <si>
    <t>Modification de la puissance souscrite en 48 V</t>
  </si>
  <si>
    <t>Abonnement mensuel fonction de la puissance souscrite en 48 V</t>
  </si>
  <si>
    <t>Modification puissance</t>
  </si>
  <si>
    <t>HBGT NRO VN-Visite NRO</t>
  </si>
  <si>
    <t xml:space="preserve">GTR: </t>
  </si>
  <si>
    <t>GTR -  4H HNO</t>
  </si>
  <si>
    <t>GTR -  4H HO (incluse)</t>
  </si>
  <si>
    <t>Visite de Nœud de Raccordement Optique avec VN) au-delà de la 1ere visite</t>
  </si>
  <si>
    <t>Clé supplémentaire (au-delà de 3 clefs)</t>
  </si>
  <si>
    <t>Option</t>
  </si>
  <si>
    <t>HBGT NRO VN-Clé supplémentaire</t>
  </si>
  <si>
    <t>Emplacement 3U</t>
  </si>
  <si>
    <t>Type d'hébergement</t>
  </si>
  <si>
    <t>Quart de baie</t>
  </si>
  <si>
    <t>Demi baie</t>
  </si>
  <si>
    <t>Baie</t>
  </si>
  <si>
    <t>Empl. Baie 600x800</t>
  </si>
  <si>
    <t>FAS Pénétrat cable</t>
  </si>
  <si>
    <t>KW Supplémentaire</t>
  </si>
  <si>
    <t>GTR</t>
  </si>
  <si>
    <t>Pénétration 12F0</t>
  </si>
  <si>
    <t>Pénétration 36F0</t>
  </si>
  <si>
    <t>Pénétration 72F0</t>
  </si>
  <si>
    <t>Pénétration 144F0</t>
  </si>
  <si>
    <t>Pénétration 288F0</t>
  </si>
  <si>
    <t>FO</t>
  </si>
  <si>
    <t>X</t>
  </si>
  <si>
    <t xml:space="preserve">Type  </t>
  </si>
  <si>
    <t>Emplacement</t>
  </si>
  <si>
    <t>Demie baie</t>
  </si>
  <si>
    <t>Détail</t>
  </si>
  <si>
    <t>KV supplémentaire</t>
  </si>
  <si>
    <t xml:space="preserve">Option 2 </t>
  </si>
  <si>
    <t>Option 1</t>
  </si>
  <si>
    <t>8 semaines</t>
  </si>
  <si>
    <t>Logo_VN_sept2021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</si>
</sst>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#&quot; &quot;##&quot; &quot;##&quot; &quot;##&quot; &quot;##"/>
    <numFmt numFmtId="165" formatCode="00000"/>
    <numFmt numFmtId="166" formatCode="#,##0.00\ &quot;€&quot;"/>
  </numFmts>
  <fonts count="47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b/>
      <sz val="36"/>
      <color theme="0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3"/>
      <color theme="0"/>
      <name val="Arial"/>
      <family val="2"/>
    </font>
    <font>
      <b/>
      <sz val="16"/>
      <color rgb="FFC00000"/>
      <name val="Arial"/>
      <family val="2"/>
    </font>
    <font>
      <sz val="22"/>
      <color rgb="FF1F7AB7"/>
      <name val="Arial"/>
      <family val="2"/>
    </font>
    <font>
      <sz val="22"/>
      <color rgb="FFC00000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sz val="8"/>
      <color theme="1"/>
      <name val="Arial"/>
      <family val="2"/>
    </font>
    <font>
      <b/>
      <sz val="13"/>
      <color theme="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Arial"/>
      <family val="2"/>
    </font>
    <font>
      <u/>
      <sz val="13"/>
      <color rgb="FF0000FF"/>
      <name val="Arial"/>
      <family val="2"/>
    </font>
    <font>
      <b/>
      <sz val="11"/>
      <color rgb="FFFF0000"/>
      <name val="Arial"/>
      <family val="2"/>
    </font>
    <font>
      <b/>
      <sz val="22"/>
      <color theme="5"/>
      <name val="Arial"/>
      <family val="2"/>
    </font>
    <font>
      <sz val="10"/>
      <color theme="1"/>
      <name val="Arial"/>
      <family val="2"/>
    </font>
    <font>
      <b/>
      <sz val="13"/>
      <color rgb="FF1F7AB7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rgb="FF232A34"/>
      <name val="Roboto-Regular-webfont"/>
    </font>
    <font>
      <b/>
      <sz val="10"/>
      <color theme="1"/>
      <name val="Calibri"/>
      <family val="2"/>
      <scheme val="minor"/>
    </font>
    <font>
      <b/>
      <sz val="11"/>
      <color rgb="FF1F7AB7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4"/>
      <color theme="0"/>
      <name val="Arial"/>
      <family val="2"/>
    </font>
    <font>
      <b/>
      <i/>
      <sz val="13"/>
      <color theme="1"/>
      <name val="Arial"/>
      <family val="2"/>
    </font>
    <font>
      <b/>
      <u/>
      <sz val="13"/>
      <name val="Arial"/>
      <family val="2"/>
    </font>
    <font>
      <b/>
      <sz val="16"/>
      <color theme="1"/>
      <name val="Arial"/>
      <family val="2"/>
    </font>
    <font>
      <b/>
      <sz val="13"/>
      <color theme="5" tint="-0.249977111117893"/>
      <name val="Arial"/>
      <family val="2"/>
    </font>
    <font>
      <sz val="13"/>
      <color theme="5" tint="-0.49998474074526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7AB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lightUp">
        <bgColor theme="5" tint="0.59999389629810485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rgb="FF1F7AB7"/>
      </bottom>
      <diagonal/>
    </border>
    <border>
      <left style="medium">
        <color rgb="FF1F7AB7"/>
      </left>
      <right/>
      <top style="medium">
        <color rgb="FF1F7AB7"/>
      </top>
      <bottom style="medium">
        <color rgb="FF1F7AB7"/>
      </bottom>
      <diagonal/>
    </border>
    <border>
      <left/>
      <right/>
      <top style="medium">
        <color rgb="FF1F7AB7"/>
      </top>
      <bottom style="medium">
        <color rgb="FF1F7AB7"/>
      </bottom>
      <diagonal/>
    </border>
    <border>
      <left/>
      <right style="medium">
        <color rgb="FF1F7AB7"/>
      </right>
      <top style="medium">
        <color rgb="FF1F7AB7"/>
      </top>
      <bottom style="medium">
        <color rgb="FF1F7AB7"/>
      </bottom>
      <diagonal/>
    </border>
    <border>
      <left style="thin">
        <color rgb="FF1F7AB7"/>
      </left>
      <right/>
      <top style="thin">
        <color rgb="FF1F7AB7"/>
      </top>
      <bottom/>
      <diagonal/>
    </border>
    <border>
      <left/>
      <right/>
      <top style="thin">
        <color rgb="FF1F7AB7"/>
      </top>
      <bottom/>
      <diagonal/>
    </border>
    <border>
      <left/>
      <right style="thin">
        <color rgb="FF1F7AB7"/>
      </right>
      <top style="thin">
        <color rgb="FF1F7AB7"/>
      </top>
      <bottom/>
      <diagonal/>
    </border>
    <border>
      <left style="thin">
        <color rgb="FF1F7AB7"/>
      </left>
      <right/>
      <top/>
      <bottom/>
      <diagonal/>
    </border>
    <border>
      <left/>
      <right style="thin">
        <color rgb="FF1F7AB7"/>
      </right>
      <top/>
      <bottom/>
      <diagonal/>
    </border>
    <border>
      <left style="thin">
        <color rgb="FF1F7AB7"/>
      </left>
      <right/>
      <top/>
      <bottom style="thin">
        <color rgb="FF1F7AB7"/>
      </bottom>
      <diagonal/>
    </border>
    <border>
      <left/>
      <right/>
      <top/>
      <bottom style="thin">
        <color rgb="FF1F7AB7"/>
      </bottom>
      <diagonal/>
    </border>
    <border>
      <left/>
      <right style="thin">
        <color rgb="FF1F7AB7"/>
      </right>
      <top/>
      <bottom style="thin">
        <color rgb="FF1F7AB7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rgb="FF1F7AB7"/>
      </right>
      <top style="medium">
        <color rgb="FF1F7AB7"/>
      </top>
      <bottom/>
      <diagonal/>
    </border>
    <border>
      <left style="thin">
        <color theme="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/>
      </left>
      <right/>
      <top style="thin">
        <color theme="0" tint="-0.24994659260841701"/>
      </top>
      <bottom style="thin">
        <color theme="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 style="thin">
        <color theme="0" tint="-0.24994659260841701"/>
      </left>
      <right/>
      <top/>
      <bottom style="thin">
        <color theme="4"/>
      </bottom>
      <diagonal/>
    </border>
    <border>
      <left style="thin">
        <color theme="0" tint="-0.24994659260841701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4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rgb="FF1F7AB7"/>
      </right>
      <top/>
      <bottom style="thin">
        <color theme="0" tint="-0.249977111117893"/>
      </bottom>
      <diagonal/>
    </border>
    <border>
      <left/>
      <right style="thin">
        <color rgb="FF1F7AB7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1F7AB7"/>
      </right>
      <top/>
      <bottom style="thin">
        <color theme="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dotted">
        <color rgb="FF1F7AB7"/>
      </left>
      <right/>
      <top style="dotted">
        <color rgb="FF1F7AB7"/>
      </top>
      <bottom/>
      <diagonal/>
    </border>
    <border>
      <left/>
      <right/>
      <top style="dotted">
        <color rgb="FF1F7AB7"/>
      </top>
      <bottom/>
      <diagonal/>
    </border>
    <border>
      <left/>
      <right style="thin">
        <color rgb="FF1F7AB7"/>
      </right>
      <top style="dotted">
        <color rgb="FF1F7AB7"/>
      </top>
      <bottom/>
      <diagonal/>
    </border>
    <border>
      <left style="dotted">
        <color rgb="FF1F7AB7"/>
      </left>
      <right/>
      <top/>
      <bottom/>
      <diagonal/>
    </border>
    <border>
      <left style="dotted">
        <color rgb="FF1F7AB7"/>
      </left>
      <right/>
      <top/>
      <bottom style="dotted">
        <color rgb="FF1F7AB7"/>
      </bottom>
      <diagonal/>
    </border>
    <border>
      <left/>
      <right/>
      <top/>
      <bottom style="dotted">
        <color rgb="FF1F7AB7"/>
      </bottom>
      <diagonal/>
    </border>
    <border>
      <left/>
      <right style="thin">
        <color rgb="FF1F7AB7"/>
      </right>
      <top/>
      <bottom style="dotted">
        <color rgb="FF1F7AB7"/>
      </bottom>
      <diagonal/>
    </border>
    <border>
      <left style="thin">
        <color rgb="FF1F7AB7"/>
      </left>
      <right/>
      <top style="dotted">
        <color rgb="FF1F7AB7"/>
      </top>
      <bottom/>
      <diagonal/>
    </border>
    <border>
      <left style="thin">
        <color rgb="FF1F7AB7"/>
      </left>
      <right/>
      <top/>
      <bottom style="dotted">
        <color rgb="FF1F7AB7"/>
      </bottom>
      <diagonal/>
    </border>
    <border>
      <left style="thin">
        <color rgb="FF1F7AB7"/>
      </left>
      <right/>
      <top style="medium">
        <color rgb="FF1F7AB7"/>
      </top>
      <bottom style="dashDotDot">
        <color rgb="FF1F7AB7"/>
      </bottom>
      <diagonal/>
    </border>
    <border>
      <left/>
      <right/>
      <top style="medium">
        <color rgb="FF1F7AB7"/>
      </top>
      <bottom style="dashDotDot">
        <color rgb="FF1F7AB7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20" borderId="0" applyBorder="0" applyAlignment="0" applyProtection="0"/>
    <xf numFmtId="0" fontId="25" fillId="18" borderId="0" applyBorder="0" applyAlignment="0" applyProtection="0"/>
    <xf numFmtId="0" fontId="25" fillId="19" borderId="0" applyBorder="0" applyAlignment="0" applyProtection="0"/>
  </cellStyleXfs>
  <cellXfs count="372">
    <xf numFmtId="0" fontId="0" fillId="0" borderId="0" xfId="0"/>
    <xf numFmtId="0" fontId="8" fillId="2" borderId="19" xfId="1" applyFont="1" applyFill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49" fontId="10" fillId="2" borderId="0" xfId="1" applyNumberFormat="1" applyFont="1" applyFill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2" borderId="24" xfId="0" applyFont="1" applyFill="1" applyBorder="1" applyAlignment="1">
      <alignment horizontal="right" vertical="center"/>
    </xf>
    <xf numFmtId="49" fontId="10" fillId="2" borderId="0" xfId="1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6" fillId="0" borderId="0" xfId="0" applyNumberFormat="1" applyFont="1"/>
    <xf numFmtId="0" fontId="4" fillId="2" borderId="0" xfId="0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4" fillId="0" borderId="24" xfId="0" applyFont="1" applyBorder="1" applyAlignment="1" applyProtection="1">
      <alignment vertical="center"/>
      <protection locked="0"/>
    </xf>
    <xf numFmtId="49" fontId="12" fillId="2" borderId="0" xfId="1" applyNumberFormat="1" applyFont="1" applyFill="1" applyAlignment="1">
      <alignment horizontal="left" vertical="center"/>
    </xf>
    <xf numFmtId="6" fontId="16" fillId="0" borderId="0" xfId="0" applyNumberFormat="1" applyFont="1"/>
    <xf numFmtId="44" fontId="1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2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49" fontId="10" fillId="0" borderId="0" xfId="1" applyNumberFormat="1" applyFont="1" applyAlignment="1">
      <alignment horizontal="right" vertical="center"/>
    </xf>
    <xf numFmtId="0" fontId="3" fillId="3" borderId="0" xfId="0" applyFont="1" applyFill="1" applyAlignment="1">
      <alignment horizontal="left" vertical="center" wrapText="1"/>
    </xf>
    <xf numFmtId="0" fontId="4" fillId="0" borderId="0" xfId="3" applyNumberFormat="1" applyFont="1"/>
    <xf numFmtId="0" fontId="24" fillId="2" borderId="49" xfId="1" applyFont="1" applyFill="1" applyBorder="1" applyAlignment="1">
      <alignment horizontal="left" vertical="center" wrapText="1"/>
    </xf>
    <xf numFmtId="0" fontId="24" fillId="0" borderId="13" xfId="3" applyNumberFormat="1" applyFont="1" applyBorder="1" applyAlignment="1">
      <alignment horizontal="center" vertical="center" wrapText="1"/>
    </xf>
    <xf numFmtId="0" fontId="24" fillId="0" borderId="7" xfId="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0" fontId="4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2" fillId="2" borderId="26" xfId="1" applyFont="1" applyFill="1" applyBorder="1" applyAlignment="1">
      <alignment horizontal="right" vertical="center"/>
    </xf>
    <xf numFmtId="0" fontId="26" fillId="3" borderId="0" xfId="0" applyFont="1" applyFill="1" applyAlignment="1">
      <alignment horizontal="right" vertical="center" wrapText="1"/>
    </xf>
    <xf numFmtId="166" fontId="4" fillId="0" borderId="13" xfId="3" applyNumberFormat="1" applyFont="1" applyBorder="1" applyAlignment="1">
      <alignment vertical="center"/>
    </xf>
    <xf numFmtId="166" fontId="4" fillId="0" borderId="7" xfId="3" applyNumberFormat="1" applyFont="1" applyBorder="1" applyAlignment="1">
      <alignment vertical="center"/>
    </xf>
    <xf numFmtId="166" fontId="24" fillId="0" borderId="13" xfId="3" applyNumberFormat="1" applyFont="1" applyBorder="1" applyAlignment="1">
      <alignment horizontal="right" vertical="center"/>
    </xf>
    <xf numFmtId="166" fontId="24" fillId="0" borderId="7" xfId="3" applyNumberFormat="1" applyFont="1" applyBorder="1" applyAlignment="1">
      <alignment horizontal="right" vertical="center"/>
    </xf>
    <xf numFmtId="44" fontId="16" fillId="0" borderId="0" xfId="4" applyFont="1" applyBorder="1"/>
    <xf numFmtId="164" fontId="16" fillId="0" borderId="0" xfId="0" applyNumberFormat="1" applyFont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4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9" fillId="2" borderId="49" xfId="1" applyFont="1" applyFill="1" applyBorder="1" applyAlignment="1">
      <alignment horizontal="left" vertical="center" wrapText="1"/>
    </xf>
    <xf numFmtId="0" fontId="25" fillId="0" borderId="0" xfId="0" applyFont="1"/>
    <xf numFmtId="0" fontId="12" fillId="2" borderId="52" xfId="1" applyFont="1" applyFill="1" applyBorder="1" applyAlignment="1">
      <alignment horizontal="center" vertical="center"/>
    </xf>
    <xf numFmtId="0" fontId="32" fillId="4" borderId="0" xfId="0" applyFont="1" applyFill="1"/>
    <xf numFmtId="0" fontId="33" fillId="5" borderId="0" xfId="0" applyFont="1" applyFill="1"/>
    <xf numFmtId="49" fontId="3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49" fontId="34" fillId="0" borderId="0" xfId="0" applyNumberFormat="1" applyFont="1" applyAlignment="1">
      <alignment horizontal="center" vertical="center" wrapText="1"/>
    </xf>
    <xf numFmtId="0" fontId="0" fillId="9" borderId="0" xfId="0" applyFill="1"/>
    <xf numFmtId="49" fontId="0" fillId="9" borderId="0" xfId="0" applyNumberFormat="1" applyFill="1"/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2" borderId="19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5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right"/>
    </xf>
    <xf numFmtId="0" fontId="36" fillId="0" borderId="0" xfId="0" applyFont="1" applyAlignment="1">
      <alignment horizontal="left"/>
    </xf>
    <xf numFmtId="0" fontId="18" fillId="10" borderId="63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center"/>
    </xf>
    <xf numFmtId="44" fontId="16" fillId="10" borderId="63" xfId="4" applyFont="1" applyFill="1" applyBorder="1"/>
    <xf numFmtId="0" fontId="18" fillId="10" borderId="65" xfId="0" applyFont="1" applyFill="1" applyBorder="1" applyAlignment="1">
      <alignment horizontal="center"/>
    </xf>
    <xf numFmtId="44" fontId="16" fillId="10" borderId="65" xfId="4" applyFont="1" applyFill="1" applyBorder="1"/>
    <xf numFmtId="0" fontId="36" fillId="0" borderId="66" xfId="0" applyFont="1" applyBorder="1" applyAlignment="1">
      <alignment horizontal="left"/>
    </xf>
    <xf numFmtId="0" fontId="16" fillId="0" borderId="66" xfId="0" applyFont="1" applyBorder="1"/>
    <xf numFmtId="6" fontId="16" fillId="0" borderId="66" xfId="0" applyNumberFormat="1" applyFont="1" applyBorder="1"/>
    <xf numFmtId="0" fontId="35" fillId="0" borderId="0" xfId="0" applyFont="1"/>
    <xf numFmtId="0" fontId="37" fillId="11" borderId="0" xfId="0" applyFont="1" applyFill="1"/>
    <xf numFmtId="0" fontId="38" fillId="12" borderId="0" xfId="0" applyFont="1" applyFill="1"/>
    <xf numFmtId="0" fontId="26" fillId="12" borderId="0" xfId="0" applyFont="1" applyFill="1" applyAlignment="1">
      <alignment horizontal="center" vertical="center"/>
    </xf>
    <xf numFmtId="165" fontId="26" fillId="12" borderId="0" xfId="0" applyNumberFormat="1" applyFont="1" applyFill="1" applyAlignment="1">
      <alignment horizontal="center" vertical="center"/>
    </xf>
    <xf numFmtId="0" fontId="38" fillId="13" borderId="0" xfId="0" applyFont="1" applyFill="1" applyAlignment="1">
      <alignment horizontal="center"/>
    </xf>
    <xf numFmtId="0" fontId="38" fillId="13" borderId="0" xfId="0" applyFont="1" applyFill="1"/>
    <xf numFmtId="0" fontId="39" fillId="0" borderId="0" xfId="0" applyFont="1"/>
    <xf numFmtId="0" fontId="15" fillId="15" borderId="67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44" fontId="16" fillId="17" borderId="63" xfId="4" applyFont="1" applyFill="1" applyBorder="1"/>
    <xf numFmtId="44" fontId="16" fillId="17" borderId="65" xfId="4" applyFont="1" applyFill="1" applyBorder="1"/>
    <xf numFmtId="0" fontId="38" fillId="14" borderId="0" xfId="0" applyFont="1" applyFill="1" applyAlignment="1">
      <alignment horizontal="left"/>
    </xf>
    <xf numFmtId="0" fontId="38" fillId="14" borderId="0" xfId="0" applyFont="1" applyFill="1" applyAlignment="1">
      <alignment horizontal="center"/>
    </xf>
    <xf numFmtId="0" fontId="41" fillId="3" borderId="0" xfId="0" applyFont="1" applyFill="1" applyAlignment="1">
      <alignment horizontal="right" vertical="center" wrapText="1"/>
    </xf>
    <xf numFmtId="1" fontId="15" fillId="0" borderId="0" xfId="0" applyNumberFormat="1" applyFont="1" applyAlignment="1">
      <alignment horizontal="left" vertical="center"/>
    </xf>
    <xf numFmtId="0" fontId="38" fillId="0" borderId="0" xfId="0" applyFont="1"/>
    <xf numFmtId="0" fontId="16" fillId="16" borderId="0" xfId="0" applyFont="1" applyFill="1" applyAlignment="1">
      <alignment wrapText="1"/>
    </xf>
    <xf numFmtId="49" fontId="10" fillId="0" borderId="0" xfId="1" applyNumberFormat="1" applyFont="1" applyAlignment="1">
      <alignment vertical="center"/>
    </xf>
    <xf numFmtId="0" fontId="12" fillId="0" borderId="69" xfId="0" applyFont="1" applyBorder="1" applyAlignment="1" applyProtection="1">
      <alignment horizontal="left" vertical="center"/>
      <protection locked="0"/>
    </xf>
    <xf numFmtId="0" fontId="25" fillId="0" borderId="69" xfId="5" applyFill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25" fillId="0" borderId="0" xfId="5" applyFill="1" applyBorder="1" applyAlignment="1">
      <alignment vertical="center"/>
    </xf>
    <xf numFmtId="0" fontId="12" fillId="0" borderId="73" xfId="0" applyFont="1" applyBorder="1" applyAlignment="1" applyProtection="1">
      <alignment horizontal="left" vertical="center"/>
      <protection locked="0"/>
    </xf>
    <xf numFmtId="0" fontId="25" fillId="0" borderId="73" xfId="5" applyFill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16" fillId="21" borderId="66" xfId="0" applyFont="1" applyFill="1" applyBorder="1"/>
    <xf numFmtId="44" fontId="16" fillId="22" borderId="63" xfId="4" applyFont="1" applyFill="1" applyBorder="1"/>
    <xf numFmtId="44" fontId="16" fillId="22" borderId="65" xfId="4" applyFont="1" applyFill="1" applyBorder="1"/>
    <xf numFmtId="0" fontId="4" fillId="0" borderId="69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12" fillId="0" borderId="69" xfId="0" applyFont="1" applyBorder="1" applyAlignment="1" applyProtection="1">
      <alignment vertical="center"/>
      <protection locked="0"/>
    </xf>
    <xf numFmtId="0" fontId="12" fillId="0" borderId="73" xfId="0" applyFont="1" applyBorder="1" applyAlignment="1" applyProtection="1">
      <alignment vertical="center"/>
      <protection locked="0"/>
    </xf>
    <xf numFmtId="0" fontId="4" fillId="23" borderId="0" xfId="0" applyFont="1" applyFill="1" applyAlignment="1">
      <alignment vertical="center"/>
    </xf>
    <xf numFmtId="0" fontId="5" fillId="23" borderId="0" xfId="0" applyFont="1" applyFill="1" applyAlignment="1">
      <alignment vertical="center"/>
    </xf>
    <xf numFmtId="0" fontId="4" fillId="23" borderId="26" xfId="0" applyFont="1" applyFill="1" applyBorder="1" applyAlignment="1">
      <alignment horizontal="center" vertical="center"/>
    </xf>
    <xf numFmtId="0" fontId="4" fillId="23" borderId="27" xfId="0" applyFont="1" applyFill="1" applyBorder="1" applyAlignment="1">
      <alignment horizontal="center" vertical="center"/>
    </xf>
    <xf numFmtId="44" fontId="4" fillId="23" borderId="27" xfId="0" applyNumberFormat="1" applyFont="1" applyFill="1" applyBorder="1" applyAlignment="1" applyProtection="1">
      <alignment horizontal="center" vertical="center"/>
      <protection locked="0"/>
    </xf>
    <xf numFmtId="44" fontId="4" fillId="23" borderId="0" xfId="0" applyNumberFormat="1" applyFont="1" applyFill="1" applyAlignment="1" applyProtection="1">
      <alignment horizontal="center" vertical="center"/>
      <protection locked="0"/>
    </xf>
    <xf numFmtId="0" fontId="12" fillId="23" borderId="0" xfId="0" applyFont="1" applyFill="1" applyAlignment="1" applyProtection="1">
      <alignment vertical="center"/>
      <protection locked="0"/>
    </xf>
    <xf numFmtId="0" fontId="4" fillId="23" borderId="26" xfId="0" applyFont="1" applyFill="1" applyBorder="1" applyAlignment="1">
      <alignment vertical="center"/>
    </xf>
    <xf numFmtId="0" fontId="4" fillId="23" borderId="27" xfId="0" applyFont="1" applyFill="1" applyBorder="1" applyAlignment="1">
      <alignment vertical="center"/>
    </xf>
    <xf numFmtId="6" fontId="12" fillId="0" borderId="69" xfId="0" applyNumberFormat="1" applyFont="1" applyBorder="1" applyAlignment="1" applyProtection="1">
      <alignment horizontal="left" vertical="center"/>
      <protection locked="0"/>
    </xf>
    <xf numFmtId="6" fontId="12" fillId="0" borderId="73" xfId="0" applyNumberFormat="1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>
      <alignment horizontal="center" vertical="center"/>
    </xf>
    <xf numFmtId="0" fontId="24" fillId="0" borderId="52" xfId="0" applyFont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7" xfId="1" applyFont="1" applyBorder="1" applyAlignment="1">
      <alignment vertical="center" wrapText="1"/>
    </xf>
    <xf numFmtId="44" fontId="46" fillId="0" borderId="49" xfId="4" applyFont="1" applyBorder="1" applyAlignment="1">
      <alignment horizontal="center" vertical="center"/>
    </xf>
    <xf numFmtId="0" fontId="45" fillId="0" borderId="49" xfId="0" applyFont="1" applyFill="1" applyBorder="1" applyAlignment="1">
      <alignment horizontal="center" vertical="center" wrapText="1"/>
    </xf>
    <xf numFmtId="0" fontId="45" fillId="0" borderId="57" xfId="0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vertical="center"/>
    </xf>
    <xf numFmtId="0" fontId="24" fillId="0" borderId="56" xfId="0" applyFont="1" applyFill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44" fontId="4" fillId="1" borderId="76" xfId="0" applyNumberFormat="1" applyFont="1" applyFill="1" applyBorder="1" applyAlignment="1" applyProtection="1">
      <alignment horizontal="center" vertical="center"/>
      <protection locked="0"/>
    </xf>
    <xf numFmtId="44" fontId="4" fillId="1" borderId="74" xfId="0" applyNumberFormat="1" applyFont="1" applyFill="1" applyBorder="1" applyAlignment="1" applyProtection="1">
      <alignment horizontal="center" vertical="center"/>
      <protection locked="0"/>
    </xf>
    <xf numFmtId="44" fontId="4" fillId="0" borderId="76" xfId="0" applyNumberFormat="1" applyFont="1" applyBorder="1" applyAlignment="1" applyProtection="1">
      <alignment horizontal="center" vertical="center"/>
      <protection locked="0"/>
    </xf>
    <xf numFmtId="44" fontId="4" fillId="0" borderId="74" xfId="0" applyNumberFormat="1" applyFont="1" applyBorder="1" applyAlignment="1" applyProtection="1">
      <alignment horizontal="center" vertical="center"/>
      <protection locked="0"/>
    </xf>
    <xf numFmtId="44" fontId="4" fillId="23" borderId="26" xfId="0" applyNumberFormat="1" applyFont="1" applyFill="1" applyBorder="1" applyAlignment="1" applyProtection="1">
      <alignment horizontal="center" vertical="center"/>
      <protection locked="0"/>
    </xf>
    <xf numFmtId="44" fontId="4" fillId="23" borderId="27" xfId="0" applyNumberFormat="1" applyFont="1" applyFill="1" applyBorder="1" applyAlignment="1" applyProtection="1">
      <alignment horizontal="center" vertical="center"/>
      <protection locked="0"/>
    </xf>
    <xf numFmtId="44" fontId="4" fillId="0" borderId="26" xfId="0" applyNumberFormat="1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 applyProtection="1">
      <alignment horizontal="center" vertical="center"/>
      <protection locked="0"/>
    </xf>
    <xf numFmtId="44" fontId="4" fillId="0" borderId="0" xfId="0" applyNumberFormat="1" applyFont="1" applyAlignment="1" applyProtection="1">
      <alignment horizontal="center" vertical="center"/>
      <protection locked="0"/>
    </xf>
    <xf numFmtId="44" fontId="4" fillId="0" borderId="73" xfId="0" applyNumberFormat="1" applyFont="1" applyBorder="1" applyAlignment="1" applyProtection="1">
      <alignment horizontal="center" vertical="center"/>
      <protection locked="0"/>
    </xf>
    <xf numFmtId="44" fontId="4" fillId="23" borderId="0" xfId="0" applyNumberFormat="1" applyFont="1" applyFill="1" applyAlignment="1" applyProtection="1">
      <alignment horizontal="center" vertical="center"/>
      <protection locked="0"/>
    </xf>
    <xf numFmtId="44" fontId="4" fillId="1" borderId="75" xfId="0" applyNumberFormat="1" applyFont="1" applyFill="1" applyBorder="1" applyAlignment="1" applyProtection="1">
      <alignment horizontal="center" vertical="center"/>
      <protection locked="0"/>
    </xf>
    <xf numFmtId="44" fontId="4" fillId="1" borderId="70" xfId="0" applyNumberFormat="1" applyFont="1" applyFill="1" applyBorder="1" applyAlignment="1" applyProtection="1">
      <alignment horizontal="center" vertical="center"/>
      <protection locked="0"/>
    </xf>
    <xf numFmtId="44" fontId="4" fillId="0" borderId="75" xfId="0" applyNumberFormat="1" applyFont="1" applyBorder="1" applyAlignment="1" applyProtection="1">
      <alignment horizontal="center" vertical="center"/>
      <protection locked="0"/>
    </xf>
    <xf numFmtId="44" fontId="4" fillId="0" borderId="70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23" borderId="26" xfId="0" applyFont="1" applyFill="1" applyBorder="1" applyAlignment="1">
      <alignment horizontal="center" vertical="center"/>
    </xf>
    <xf numFmtId="0" fontId="4" fillId="23" borderId="27" xfId="0" applyFont="1" applyFill="1" applyBorder="1" applyAlignment="1">
      <alignment horizontal="center" vertical="center"/>
    </xf>
    <xf numFmtId="44" fontId="4" fillId="1" borderId="26" xfId="0" applyNumberFormat="1" applyFont="1" applyFill="1" applyBorder="1" applyAlignment="1" applyProtection="1">
      <alignment horizontal="center" vertical="center"/>
      <protection locked="0"/>
    </xf>
    <xf numFmtId="44" fontId="4" fillId="1" borderId="27" xfId="0" applyNumberFormat="1" applyFont="1" applyFill="1" applyBorder="1" applyAlignment="1" applyProtection="1">
      <alignment horizontal="center" vertical="center"/>
      <protection locked="0"/>
    </xf>
    <xf numFmtId="49" fontId="43" fillId="23" borderId="0" xfId="1" applyNumberFormat="1" applyFont="1" applyFill="1" applyAlignment="1">
      <alignment horizontal="right" vertical="center"/>
    </xf>
    <xf numFmtId="0" fontId="11" fillId="0" borderId="29" xfId="0" applyFont="1" applyBorder="1" applyAlignment="1">
      <alignment horizontal="center" vertical="center"/>
    </xf>
    <xf numFmtId="44" fontId="4" fillId="0" borderId="69" xfId="0" applyNumberFormat="1" applyFont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0" fillId="0" borderId="0" xfId="2" applyFont="1" applyFill="1" applyBorder="1" applyAlignment="1" applyProtection="1">
      <alignment horizontal="left" vertical="center"/>
      <protection locked="0"/>
    </xf>
    <xf numFmtId="0" fontId="20" fillId="0" borderId="27" xfId="2" applyFont="1" applyFill="1" applyBorder="1" applyAlignment="1" applyProtection="1">
      <alignment horizontal="left" vertical="center"/>
      <protection locked="0"/>
    </xf>
    <xf numFmtId="0" fontId="9" fillId="2" borderId="0" xfId="1" applyFont="1" applyFill="1" applyAlignment="1">
      <alignment horizontal="left" vertical="center"/>
    </xf>
    <xf numFmtId="49" fontId="10" fillId="2" borderId="23" xfId="1" applyNumberFormat="1" applyFont="1" applyFill="1" applyBorder="1" applyAlignment="1">
      <alignment horizontal="right" vertical="center"/>
    </xf>
    <xf numFmtId="49" fontId="10" fillId="2" borderId="24" xfId="1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49" fontId="10" fillId="2" borderId="0" xfId="1" applyNumberFormat="1" applyFont="1" applyFill="1" applyAlignment="1">
      <alignment horizontal="right" vertical="center"/>
    </xf>
    <xf numFmtId="44" fontId="11" fillId="0" borderId="21" xfId="0" applyNumberFormat="1" applyFont="1" applyBorder="1" applyAlignment="1">
      <alignment horizontal="center" vertical="center"/>
    </xf>
    <xf numFmtId="44" fontId="11" fillId="0" borderId="22" xfId="0" applyNumberFormat="1" applyFont="1" applyBorder="1" applyAlignment="1">
      <alignment horizontal="center" vertical="center"/>
    </xf>
    <xf numFmtId="44" fontId="4" fillId="0" borderId="76" xfId="4" applyFont="1" applyFill="1" applyBorder="1" applyAlignment="1" applyProtection="1">
      <alignment horizontal="center" vertical="center"/>
      <protection locked="0"/>
    </xf>
    <xf numFmtId="44" fontId="4" fillId="0" borderId="74" xfId="4" applyFont="1" applyFill="1" applyBorder="1" applyAlignment="1" applyProtection="1">
      <alignment horizontal="center" vertical="center"/>
      <protection locked="0"/>
    </xf>
    <xf numFmtId="0" fontId="4" fillId="0" borderId="7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49" fontId="10" fillId="23" borderId="0" xfId="1" applyNumberFormat="1" applyFont="1" applyFill="1" applyAlignment="1">
      <alignment horizontal="right" vertical="center"/>
    </xf>
    <xf numFmtId="49" fontId="10" fillId="2" borderId="0" xfId="1" applyNumberFormat="1" applyFont="1" applyFill="1" applyAlignment="1">
      <alignment horizontal="left" vertical="center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>
      <alignment horizontal="right" vertical="center"/>
    </xf>
    <xf numFmtId="49" fontId="12" fillId="2" borderId="0" xfId="1" applyNumberFormat="1" applyFont="1" applyFill="1" applyAlignment="1">
      <alignment horizontal="left" vertical="center"/>
    </xf>
    <xf numFmtId="49" fontId="12" fillId="2" borderId="35" xfId="1" applyNumberFormat="1" applyFont="1" applyFill="1" applyBorder="1" applyAlignment="1" applyProtection="1">
      <alignment horizontal="left" vertical="top" wrapText="1"/>
      <protection locked="0"/>
    </xf>
    <xf numFmtId="49" fontId="12" fillId="2" borderId="0" xfId="1" applyNumberFormat="1" applyFont="1" applyFill="1" applyAlignment="1" applyProtection="1">
      <alignment horizontal="left" vertical="top" wrapText="1"/>
      <protection locked="0"/>
    </xf>
    <xf numFmtId="49" fontId="12" fillId="2" borderId="26" xfId="1" applyNumberFormat="1" applyFont="1" applyFill="1" applyBorder="1" applyAlignment="1">
      <alignment horizontal="right" vertical="center"/>
    </xf>
    <xf numFmtId="49" fontId="12" fillId="2" borderId="0" xfId="1" applyNumberFormat="1" applyFont="1" applyFill="1" applyAlignment="1">
      <alignment horizontal="right" vertical="center"/>
    </xf>
    <xf numFmtId="49" fontId="12" fillId="2" borderId="28" xfId="1" applyNumberFormat="1" applyFont="1" applyFill="1" applyBorder="1" applyAlignment="1">
      <alignment horizontal="right" vertical="center"/>
    </xf>
    <xf numFmtId="49" fontId="12" fillId="2" borderId="29" xfId="1" applyNumberFormat="1" applyFont="1" applyFill="1" applyBorder="1" applyAlignment="1">
      <alignment horizontal="right"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164" fontId="4" fillId="0" borderId="29" xfId="0" applyNumberFormat="1" applyFont="1" applyBorder="1" applyAlignment="1" applyProtection="1">
      <alignment horizontal="left" vertical="center"/>
      <protection locked="0"/>
    </xf>
    <xf numFmtId="164" fontId="4" fillId="0" borderId="30" xfId="0" applyNumberFormat="1" applyFont="1" applyBorder="1" applyAlignment="1" applyProtection="1">
      <alignment horizontal="left" vertical="center"/>
      <protection locked="0"/>
    </xf>
    <xf numFmtId="0" fontId="12" fillId="0" borderId="10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12" fillId="0" borderId="12" xfId="1" applyFont="1" applyBorder="1" applyAlignment="1" applyProtection="1">
      <alignment horizontal="left" vertical="center"/>
      <protection locked="0"/>
    </xf>
    <xf numFmtId="0" fontId="12" fillId="2" borderId="26" xfId="1" applyFont="1" applyFill="1" applyBorder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2" fillId="0" borderId="0" xfId="2" applyNumberFormat="1" applyFill="1" applyBorder="1" applyAlignment="1" applyProtection="1">
      <alignment horizontal="left" vertical="center"/>
      <protection locked="0"/>
    </xf>
    <xf numFmtId="0" fontId="20" fillId="0" borderId="0" xfId="2" applyNumberFormat="1" applyFont="1" applyFill="1" applyBorder="1" applyAlignment="1" applyProtection="1">
      <alignment horizontal="left" vertical="center"/>
      <protection locked="0"/>
    </xf>
    <xf numFmtId="0" fontId="20" fillId="0" borderId="27" xfId="2" applyNumberFormat="1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Alignment="1" applyProtection="1">
      <alignment horizontal="left" vertical="center"/>
      <protection locked="0"/>
    </xf>
    <xf numFmtId="164" fontId="12" fillId="0" borderId="13" xfId="1" applyNumberFormat="1" applyFont="1" applyBorder="1" applyAlignment="1" applyProtection="1">
      <alignment horizontal="left" vertical="center"/>
      <protection locked="0"/>
    </xf>
    <xf numFmtId="164" fontId="12" fillId="0" borderId="14" xfId="1" applyNumberFormat="1" applyFont="1" applyBorder="1" applyAlignment="1" applyProtection="1">
      <alignment horizontal="left" vertical="center"/>
      <protection locked="0"/>
    </xf>
    <xf numFmtId="164" fontId="12" fillId="0" borderId="15" xfId="1" applyNumberFormat="1" applyFont="1" applyBorder="1" applyAlignment="1" applyProtection="1">
      <alignment horizontal="left" vertical="center"/>
      <protection locked="0"/>
    </xf>
    <xf numFmtId="164" fontId="12" fillId="0" borderId="16" xfId="1" applyNumberFormat="1" applyFont="1" applyBorder="1" applyAlignment="1" applyProtection="1">
      <alignment horizontal="left" vertical="center"/>
      <protection locked="0"/>
    </xf>
    <xf numFmtId="164" fontId="12" fillId="0" borderId="17" xfId="1" applyNumberFormat="1" applyFont="1" applyBorder="1" applyAlignment="1" applyProtection="1">
      <alignment horizontal="left" vertical="center"/>
      <protection locked="0"/>
    </xf>
    <xf numFmtId="164" fontId="12" fillId="0" borderId="18" xfId="1" applyNumberFormat="1" applyFont="1" applyBorder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left" vertical="center" wrapText="1"/>
    </xf>
    <xf numFmtId="0" fontId="12" fillId="2" borderId="4" xfId="1" applyFont="1" applyFill="1" applyBorder="1" applyAlignment="1">
      <alignment horizontal="right" vertical="center"/>
    </xf>
    <xf numFmtId="0" fontId="12" fillId="2" borderId="5" xfId="1" applyFont="1" applyFill="1" applyBorder="1" applyAlignment="1">
      <alignment horizontal="right" vertical="center"/>
    </xf>
    <xf numFmtId="0" fontId="12" fillId="2" borderId="6" xfId="1" applyFont="1" applyFill="1" applyBorder="1" applyAlignment="1">
      <alignment horizontal="right" vertical="center"/>
    </xf>
    <xf numFmtId="0" fontId="12" fillId="2" borderId="7" xfId="1" applyFont="1" applyFill="1" applyBorder="1" applyAlignment="1">
      <alignment horizontal="right" vertical="center"/>
    </xf>
    <xf numFmtId="0" fontId="12" fillId="2" borderId="8" xfId="1" applyFont="1" applyFill="1" applyBorder="1" applyAlignment="1">
      <alignment horizontal="right" vertical="center"/>
    </xf>
    <xf numFmtId="0" fontId="12" fillId="2" borderId="9" xfId="1" applyFont="1" applyFill="1" applyBorder="1" applyAlignment="1">
      <alignment horizontal="right" vertical="center"/>
    </xf>
    <xf numFmtId="0" fontId="12" fillId="2" borderId="28" xfId="1" applyFont="1" applyFill="1" applyBorder="1" applyAlignment="1">
      <alignment horizontal="right" vertical="center"/>
    </xf>
    <xf numFmtId="0" fontId="12" fillId="2" borderId="29" xfId="1" applyFont="1" applyFill="1" applyBorder="1" applyAlignment="1">
      <alignment horizontal="right" vertical="center"/>
    </xf>
    <xf numFmtId="0" fontId="4" fillId="0" borderId="29" xfId="0" quotePrefix="1" applyFont="1" applyBorder="1" applyAlignment="1" applyProtection="1">
      <alignment horizontal="left" vertical="center"/>
      <protection locked="0"/>
    </xf>
    <xf numFmtId="0" fontId="10" fillId="2" borderId="23" xfId="1" applyFont="1" applyFill="1" applyBorder="1" applyAlignment="1">
      <alignment horizontal="right" vertical="center"/>
    </xf>
    <xf numFmtId="0" fontId="10" fillId="2" borderId="24" xfId="1" applyFont="1" applyFill="1" applyBorder="1" applyAlignment="1">
      <alignment horizontal="right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22" fillId="0" borderId="19" xfId="1" applyFont="1" applyBorder="1" applyAlignment="1">
      <alignment horizontal="left" vertical="center"/>
    </xf>
    <xf numFmtId="6" fontId="12" fillId="0" borderId="69" xfId="0" applyNumberFormat="1" applyFont="1" applyBorder="1" applyAlignment="1" applyProtection="1">
      <alignment horizontal="left" vertical="center"/>
      <protection locked="0"/>
    </xf>
    <xf numFmtId="0" fontId="12" fillId="0" borderId="69" xfId="0" applyFont="1" applyBorder="1" applyAlignment="1" applyProtection="1">
      <alignment horizontal="left" vertical="center"/>
      <protection locked="0"/>
    </xf>
    <xf numFmtId="6" fontId="12" fillId="0" borderId="73" xfId="0" applyNumberFormat="1" applyFont="1" applyBorder="1" applyAlignment="1" applyProtection="1">
      <alignment horizontal="left" vertical="center"/>
      <protection locked="0"/>
    </xf>
    <xf numFmtId="0" fontId="12" fillId="0" borderId="73" xfId="0" applyFont="1" applyBorder="1" applyAlignment="1" applyProtection="1">
      <alignment horizontal="left" vertical="center"/>
      <protection locked="0"/>
    </xf>
    <xf numFmtId="6" fontId="12" fillId="23" borderId="0" xfId="0" applyNumberFormat="1" applyFont="1" applyFill="1" applyAlignment="1" applyProtection="1">
      <alignment horizontal="left" vertical="center"/>
      <protection locked="0"/>
    </xf>
    <xf numFmtId="0" fontId="12" fillId="23" borderId="0" xfId="0" applyFont="1" applyFill="1" applyAlignment="1" applyProtection="1">
      <alignment horizontal="left" vertical="center"/>
      <protection locked="0"/>
    </xf>
    <xf numFmtId="49" fontId="10" fillId="0" borderId="0" xfId="1" applyNumberFormat="1" applyFont="1" applyAlignment="1">
      <alignment horizontal="right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left" vertical="center"/>
      <protection locked="0"/>
    </xf>
    <xf numFmtId="1" fontId="4" fillId="0" borderId="27" xfId="0" applyNumberFormat="1" applyFont="1" applyBorder="1" applyAlignment="1" applyProtection="1">
      <alignment horizontal="left" vertical="center"/>
      <protection locked="0"/>
    </xf>
    <xf numFmtId="0" fontId="14" fillId="3" borderId="1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22" fillId="0" borderId="19" xfId="1" applyFont="1" applyBorder="1" applyAlignment="1" applyProtection="1">
      <alignment horizontal="left" vertical="center"/>
      <protection locked="0"/>
    </xf>
    <xf numFmtId="44" fontId="4" fillId="0" borderId="75" xfId="4" applyFont="1" applyFill="1" applyBorder="1" applyAlignment="1" applyProtection="1">
      <alignment horizontal="center" vertical="center"/>
      <protection locked="0"/>
    </xf>
    <xf numFmtId="44" fontId="4" fillId="0" borderId="70" xfId="4" applyFont="1" applyFill="1" applyBorder="1" applyAlignment="1" applyProtection="1">
      <alignment horizontal="center" vertical="center"/>
      <protection locked="0"/>
    </xf>
    <xf numFmtId="0" fontId="2" fillId="0" borderId="0" xfId="2" applyFill="1" applyBorder="1" applyAlignment="1" applyProtection="1">
      <alignment horizontal="left" vertical="center"/>
      <protection locked="0"/>
    </xf>
    <xf numFmtId="164" fontId="4" fillId="0" borderId="0" xfId="0" quotePrefix="1" applyNumberFormat="1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164" fontId="4" fillId="0" borderId="27" xfId="0" applyNumberFormat="1" applyFont="1" applyBorder="1" applyAlignment="1" applyProtection="1">
      <alignment horizontal="left" vertical="center"/>
      <protection locked="0"/>
    </xf>
    <xf numFmtId="164" fontId="4" fillId="0" borderId="29" xfId="0" quotePrefix="1" applyNumberFormat="1" applyFont="1" applyBorder="1" applyAlignment="1" applyProtection="1">
      <alignment horizontal="left" vertical="center"/>
      <protection locked="0"/>
    </xf>
    <xf numFmtId="44" fontId="4" fillId="0" borderId="26" xfId="4" applyFont="1" applyFill="1" applyBorder="1" applyAlignment="1" applyProtection="1">
      <alignment horizontal="center" vertical="center"/>
      <protection locked="0"/>
    </xf>
    <xf numFmtId="44" fontId="4" fillId="0" borderId="27" xfId="4" applyFont="1" applyFill="1" applyBorder="1" applyAlignment="1" applyProtection="1">
      <alignment horizontal="center" vertical="center"/>
      <protection locked="0"/>
    </xf>
    <xf numFmtId="44" fontId="11" fillId="0" borderId="20" xfId="0" applyNumberFormat="1" applyFont="1" applyBorder="1" applyAlignment="1">
      <alignment horizontal="center" vertical="center"/>
    </xf>
    <xf numFmtId="49" fontId="12" fillId="2" borderId="34" xfId="1" applyNumberFormat="1" applyFont="1" applyFill="1" applyBorder="1" applyAlignment="1" applyProtection="1">
      <alignment horizontal="left" vertical="top" wrapText="1"/>
      <protection locked="0"/>
    </xf>
    <xf numFmtId="49" fontId="12" fillId="2" borderId="36" xfId="1" applyNumberFormat="1" applyFont="1" applyFill="1" applyBorder="1" applyAlignment="1" applyProtection="1">
      <alignment horizontal="left" vertical="top" wrapText="1"/>
      <protection locked="0"/>
    </xf>
    <xf numFmtId="49" fontId="12" fillId="2" borderId="37" xfId="1" applyNumberFormat="1" applyFont="1" applyFill="1" applyBorder="1" applyAlignment="1" applyProtection="1">
      <alignment horizontal="left" vertical="top" wrapText="1"/>
      <protection locked="0"/>
    </xf>
    <xf numFmtId="49" fontId="12" fillId="2" borderId="38" xfId="1" applyNumberFormat="1" applyFont="1" applyFill="1" applyBorder="1" applyAlignment="1" applyProtection="1">
      <alignment horizontal="left" vertical="top" wrapText="1"/>
      <protection locked="0"/>
    </xf>
    <xf numFmtId="49" fontId="12" fillId="2" borderId="39" xfId="1" applyNumberFormat="1" applyFont="1" applyFill="1" applyBorder="1" applyAlignment="1" applyProtection="1">
      <alignment horizontal="left" vertical="top" wrapText="1"/>
      <protection locked="0"/>
    </xf>
    <xf numFmtId="49" fontId="12" fillId="2" borderId="40" xfId="1" applyNumberFormat="1" applyFont="1" applyFill="1" applyBorder="1" applyAlignment="1" applyProtection="1">
      <alignment horizontal="left" vertical="top" wrapText="1"/>
      <protection locked="0"/>
    </xf>
    <xf numFmtId="49" fontId="12" fillId="2" borderId="41" xfId="1" applyNumberFormat="1" applyFont="1" applyFill="1" applyBorder="1" applyAlignment="1" applyProtection="1">
      <alignment horizontal="left" vertical="top" wrapText="1"/>
      <protection locked="0"/>
    </xf>
    <xf numFmtId="44" fontId="4" fillId="23" borderId="76" xfId="0" applyNumberFormat="1" applyFont="1" applyFill="1" applyBorder="1" applyAlignment="1" applyProtection="1">
      <alignment horizontal="center" vertical="center"/>
      <protection locked="0"/>
    </xf>
    <xf numFmtId="44" fontId="4" fillId="23" borderId="74" xfId="0" applyNumberFormat="1" applyFont="1" applyFill="1" applyBorder="1" applyAlignment="1" applyProtection="1">
      <alignment horizontal="center" vertical="center"/>
      <protection locked="0"/>
    </xf>
    <xf numFmtId="44" fontId="4" fillId="23" borderId="73" xfId="0" applyNumberFormat="1" applyFont="1" applyFill="1" applyBorder="1" applyAlignment="1" applyProtection="1">
      <alignment horizontal="center" vertical="center"/>
      <protection locked="0"/>
    </xf>
    <xf numFmtId="0" fontId="42" fillId="0" borderId="68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4" fillId="0" borderId="77" xfId="0" applyFont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5" fontId="4" fillId="0" borderId="0" xfId="0" applyNumberFormat="1" applyFont="1" applyAlignment="1" applyProtection="1">
      <alignment horizontal="left" vertical="center"/>
      <protection locked="0"/>
    </xf>
    <xf numFmtId="165" fontId="4" fillId="0" borderId="27" xfId="0" applyNumberFormat="1" applyFont="1" applyBorder="1" applyAlignment="1" applyProtection="1">
      <alignment horizontal="left" vertical="center"/>
      <protection locked="0"/>
    </xf>
    <xf numFmtId="0" fontId="16" fillId="0" borderId="0" xfId="0" applyFont="1"/>
    <xf numFmtId="0" fontId="0" fillId="0" borderId="0" xfId="0"/>
    <xf numFmtId="0" fontId="12" fillId="2" borderId="52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wrapText="1"/>
    </xf>
    <xf numFmtId="0" fontId="29" fillId="2" borderId="49" xfId="1" applyFont="1" applyFill="1" applyBorder="1" applyAlignment="1">
      <alignment horizontal="center" vertical="center" wrapText="1"/>
    </xf>
    <xf numFmtId="0" fontId="12" fillId="2" borderId="52" xfId="1" applyFont="1" applyFill="1" applyBorder="1" applyAlignment="1">
      <alignment horizontal="center"/>
    </xf>
    <xf numFmtId="0" fontId="14" fillId="3" borderId="34" xfId="1" applyFont="1" applyFill="1" applyBorder="1" applyAlignment="1">
      <alignment horizontal="center" vertical="center"/>
    </xf>
    <xf numFmtId="0" fontId="14" fillId="3" borderId="35" xfId="1" applyFont="1" applyFill="1" applyBorder="1" applyAlignment="1">
      <alignment horizontal="center" vertical="center"/>
    </xf>
    <xf numFmtId="0" fontId="14" fillId="3" borderId="36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right" vertical="center"/>
    </xf>
    <xf numFmtId="0" fontId="12" fillId="2" borderId="44" xfId="1" applyFont="1" applyFill="1" applyBorder="1" applyAlignment="1">
      <alignment horizontal="right" vertical="center"/>
    </xf>
    <xf numFmtId="0" fontId="12" fillId="2" borderId="45" xfId="1" applyFont="1" applyFill="1" applyBorder="1" applyAlignment="1">
      <alignment horizontal="right" vertical="center"/>
    </xf>
    <xf numFmtId="0" fontId="12" fillId="2" borderId="46" xfId="1" applyFont="1" applyFill="1" applyBorder="1" applyAlignment="1">
      <alignment horizontal="right" vertical="center"/>
    </xf>
    <xf numFmtId="0" fontId="4" fillId="0" borderId="48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0" fontId="4" fillId="0" borderId="60" xfId="0" applyFont="1" applyBorder="1" applyAlignment="1">
      <alignment horizontal="left"/>
    </xf>
    <xf numFmtId="164" fontId="12" fillId="0" borderId="51" xfId="1" applyNumberFormat="1" applyFont="1" applyBorder="1" applyAlignment="1" applyProtection="1">
      <alignment horizontal="left" vertical="center"/>
      <protection locked="0"/>
    </xf>
    <xf numFmtId="164" fontId="12" fillId="0" borderId="52" xfId="1" applyNumberFormat="1" applyFont="1" applyBorder="1" applyAlignment="1" applyProtection="1">
      <alignment horizontal="left" vertical="center"/>
      <protection locked="0"/>
    </xf>
    <xf numFmtId="164" fontId="12" fillId="0" borderId="61" xfId="1" applyNumberFormat="1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61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62" xfId="0" applyFont="1" applyBorder="1" applyAlignment="1">
      <alignment horizontal="left"/>
    </xf>
    <xf numFmtId="0" fontId="29" fillId="2" borderId="0" xfId="1" applyFont="1" applyFill="1" applyAlignment="1">
      <alignment horizontal="center" wrapText="1"/>
    </xf>
    <xf numFmtId="0" fontId="29" fillId="2" borderId="49" xfId="1" applyFont="1" applyFill="1" applyBorder="1" applyAlignment="1">
      <alignment horizontal="center" wrapText="1"/>
    </xf>
    <xf numFmtId="0" fontId="12" fillId="0" borderId="54" xfId="1" applyFont="1" applyBorder="1" applyAlignment="1">
      <alignment horizontal="center" vertical="center"/>
    </xf>
    <xf numFmtId="0" fontId="12" fillId="0" borderId="52" xfId="1" applyFont="1" applyBorder="1" applyAlignment="1">
      <alignment horizontal="center" vertical="center"/>
    </xf>
    <xf numFmtId="0" fontId="12" fillId="0" borderId="79" xfId="1" applyFont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24" fillId="16" borderId="54" xfId="0" applyFont="1" applyFill="1" applyBorder="1" applyAlignment="1">
      <alignment horizontal="center" vertical="center" wrapText="1"/>
    </xf>
    <xf numFmtId="0" fontId="24" fillId="16" borderId="79" xfId="0" applyFont="1" applyFill="1" applyBorder="1" applyAlignment="1">
      <alignment horizontal="center" vertical="center" wrapText="1"/>
    </xf>
    <xf numFmtId="0" fontId="24" fillId="16" borderId="54" xfId="1" applyFont="1" applyFill="1" applyBorder="1" applyAlignment="1">
      <alignment horizontal="center" vertical="center" wrapText="1"/>
    </xf>
    <xf numFmtId="0" fontId="24" fillId="16" borderId="52" xfId="1" applyFont="1" applyFill="1" applyBorder="1" applyAlignment="1">
      <alignment horizontal="center" vertical="center" wrapText="1"/>
    </xf>
    <xf numFmtId="0" fontId="24" fillId="16" borderId="79" xfId="1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12" fillId="16" borderId="54" xfId="1" applyFont="1" applyFill="1" applyBorder="1" applyAlignment="1">
      <alignment horizontal="center" vertical="center"/>
    </xf>
    <xf numFmtId="0" fontId="12" fillId="16" borderId="55" xfId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left"/>
    </xf>
    <xf numFmtId="0" fontId="12" fillId="0" borderId="51" xfId="1" applyFont="1" applyBorder="1" applyAlignment="1" applyProtection="1">
      <alignment horizontal="left" vertical="center"/>
      <protection locked="0"/>
    </xf>
    <xf numFmtId="0" fontId="12" fillId="0" borderId="52" xfId="1" applyFont="1" applyBorder="1" applyAlignment="1" applyProtection="1">
      <alignment horizontal="left" vertical="center"/>
      <protection locked="0"/>
    </xf>
    <xf numFmtId="0" fontId="12" fillId="0" borderId="61" xfId="1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>
      <alignment horizontal="left"/>
    </xf>
    <xf numFmtId="0" fontId="10" fillId="2" borderId="49" xfId="1" applyFont="1" applyFill="1" applyBorder="1" applyAlignment="1">
      <alignment horizontal="center" vertical="center"/>
    </xf>
    <xf numFmtId="0" fontId="24" fillId="2" borderId="49" xfId="1" applyFont="1" applyFill="1" applyBorder="1" applyAlignment="1">
      <alignment horizontal="center" vertical="center" wrapText="1"/>
    </xf>
    <xf numFmtId="0" fontId="12" fillId="0" borderId="56" xfId="1" applyFont="1" applyBorder="1" applyAlignment="1">
      <alignment horizontal="center" vertical="center"/>
    </xf>
    <xf numFmtId="0" fontId="12" fillId="0" borderId="80" xfId="1" applyFont="1" applyBorder="1" applyAlignment="1">
      <alignment horizontal="center" vertical="center"/>
    </xf>
    <xf numFmtId="0" fontId="12" fillId="2" borderId="54" xfId="1" applyFont="1" applyFill="1" applyBorder="1" applyAlignment="1">
      <alignment horizontal="center" vertical="center"/>
    </xf>
    <xf numFmtId="0" fontId="24" fillId="16" borderId="49" xfId="1" applyFont="1" applyFill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/>
    </xf>
    <xf numFmtId="0" fontId="24" fillId="2" borderId="58" xfId="1" applyFont="1" applyFill="1" applyBorder="1" applyAlignment="1">
      <alignment horizontal="center" vertical="center" wrapText="1"/>
    </xf>
    <xf numFmtId="0" fontId="24" fillId="2" borderId="59" xfId="1" applyFont="1" applyFill="1" applyBorder="1" applyAlignment="1">
      <alignment horizontal="center" vertical="center" wrapText="1"/>
    </xf>
    <xf numFmtId="0" fontId="24" fillId="2" borderId="56" xfId="1" applyFont="1" applyFill="1" applyBorder="1" applyAlignment="1">
      <alignment horizontal="center" vertical="center" wrapText="1"/>
    </xf>
    <xf numFmtId="0" fontId="24" fillId="16" borderId="56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30" fillId="6" borderId="0" xfId="0" applyFont="1" applyFill="1" applyAlignment="1">
      <alignment horizontal="center"/>
    </xf>
    <xf numFmtId="0" fontId="30" fillId="7" borderId="0" xfId="0" applyFont="1" applyFill="1" applyAlignment="1">
      <alignment horizontal="center"/>
    </xf>
    <xf numFmtId="0" fontId="30" fillId="8" borderId="0" xfId="0" applyFont="1" applyFill="1" applyAlignment="1">
      <alignment horizontal="center"/>
    </xf>
  </cellXfs>
  <cellStyles count="8">
    <cellStyle name="% 3" xfId="1"/>
    <cellStyle name="AFAS" xfId="6"/>
    <cellStyle name="AOPT" xfId="7"/>
    <cellStyle name="ASEW" xfId="5"/>
    <cellStyle name="Lien hypertexte" xfId="2" builtinId="8"/>
    <cellStyle name="Milliers" xfId="3" builtinId="3"/>
    <cellStyle name="Monétaire" xfId="4" builtinId="4"/>
    <cellStyle name="Normal" xfId="0" builtinId="0"/>
  </cellStyles>
  <dxfs count="0"/>
  <tableStyles count="0" defaultTableStyle="TableStyleMedium2" defaultPivotStyle="PivotStyleLight16"/>
  <colors>
    <mruColors>
      <color rgb="FF1F7A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part11.70DA667C.193298B0@dgfip.finances.gouv.fr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51955</xdr:rowOff>
    </xdr:from>
    <xdr:to>
      <xdr:col>16</xdr:col>
      <xdr:colOff>294409</xdr:colOff>
      <xdr:row>8</xdr:row>
      <xdr:rowOff>306062</xdr:rowOff>
    </xdr:to>
    <xdr:pic>
      <xdr:nvPicPr>
        <xdr:cNvPr id="6" name="Image 5" descr="Logo_VN_sept202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8864" y="1783773"/>
          <a:ext cx="1818409" cy="113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247847</xdr:colOff>
      <xdr:row>5</xdr:row>
      <xdr:rowOff>191295</xdr:rowOff>
    </xdr:from>
    <xdr:to>
      <xdr:col>20</xdr:col>
      <xdr:colOff>2605</xdr:colOff>
      <xdr:row>8</xdr:row>
      <xdr:rowOff>5172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6276" y="1933009"/>
          <a:ext cx="2887122" cy="7282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94</xdr:row>
          <xdr:rowOff>142875</xdr:rowOff>
        </xdr:from>
        <xdr:to>
          <xdr:col>3</xdr:col>
          <xdr:colOff>9525</xdr:colOff>
          <xdr:row>96</xdr:row>
          <xdr:rowOff>0</xdr:rowOff>
        </xdr:to>
        <xdr:sp macro="" textlink="">
          <xdr:nvSpPr>
            <xdr:cNvPr id="1031" name="Check Box 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titudeinfra.fr\AITHD\06_Revenue_Management\Prive\ADV\1-Commande\COMMANDE\Clients%20Finaux\Import%20en%20masse_NRO\Import_ClientsFinaux_NRO%20TES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Feuil1"/>
      <sheetName val="Liste"/>
    </sheetNames>
    <sheetDataSet>
      <sheetData sheetId="0"/>
      <sheetData sheetId="1">
        <row r="10">
          <cell r="A10" t="str">
            <v>Monsieur</v>
          </cell>
        </row>
        <row r="11">
          <cell r="A11" t="str">
            <v>Madame</v>
          </cell>
        </row>
        <row r="12">
          <cell r="A12" t="str">
            <v>Mademoiselle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W106"/>
  <sheetViews>
    <sheetView showGridLines="0" tabSelected="1" zoomScale="55" zoomScaleNormal="55" workbookViewId="0">
      <selection activeCell="Z9" sqref="Z9"/>
    </sheetView>
  </sheetViews>
  <sheetFormatPr baseColWidth="10" defaultColWidth="11.42578125" defaultRowHeight="14.25"/>
  <cols>
    <col min="1" max="1" width="11.42578125" style="7" customWidth="1"/>
    <col min="2" max="2" width="8.5703125" style="7" customWidth="1"/>
    <col min="3" max="3" width="11.42578125" style="7"/>
    <col min="4" max="4" width="17.28515625" style="7" customWidth="1"/>
    <col min="5" max="9" width="11.42578125" style="7"/>
    <col min="10" max="10" width="32.5703125" style="7" customWidth="1"/>
    <col min="11" max="12" width="11.42578125" style="7"/>
    <col min="13" max="13" width="18.28515625" style="7" bestFit="1" customWidth="1"/>
    <col min="14" max="14" width="11.42578125" style="7" customWidth="1"/>
    <col min="15" max="16" width="11.42578125" style="7"/>
    <col min="17" max="17" width="11.42578125" style="7" customWidth="1"/>
    <col min="18" max="20" width="11.42578125" style="7"/>
    <col min="21" max="21" width="2.42578125" style="7" bestFit="1" customWidth="1"/>
    <col min="22" max="16384" width="11.42578125" style="7"/>
  </cols>
  <sheetData>
    <row r="1" spans="1:21" ht="27" customHeight="1">
      <c r="A1" s="245" t="s">
        <v>182</v>
      </c>
      <c r="B1" s="245"/>
      <c r="C1" s="245"/>
      <c r="D1" s="245"/>
      <c r="E1" s="245"/>
      <c r="F1" s="245"/>
      <c r="G1" s="245"/>
      <c r="H1" s="245"/>
      <c r="I1" s="245"/>
      <c r="J1" s="50"/>
      <c r="K1" s="57"/>
      <c r="L1" s="57"/>
      <c r="M1" s="274" t="s">
        <v>15</v>
      </c>
      <c r="N1" s="275"/>
      <c r="O1" s="275"/>
      <c r="P1" s="275"/>
      <c r="Q1" s="275"/>
      <c r="R1" s="275"/>
      <c r="S1" s="275"/>
      <c r="T1" s="276"/>
    </row>
    <row r="2" spans="1:21" ht="27" customHeight="1">
      <c r="A2" s="245"/>
      <c r="B2" s="245"/>
      <c r="C2" s="245"/>
      <c r="D2" s="245"/>
      <c r="E2" s="245"/>
      <c r="F2" s="245"/>
      <c r="G2" s="245"/>
      <c r="H2" s="245"/>
      <c r="I2" s="245"/>
      <c r="J2" s="50"/>
      <c r="K2" s="58"/>
      <c r="L2" s="58"/>
      <c r="M2" s="246" t="s">
        <v>7</v>
      </c>
      <c r="N2" s="247"/>
      <c r="O2" s="230"/>
      <c r="P2" s="231"/>
      <c r="Q2" s="231"/>
      <c r="R2" s="231"/>
      <c r="S2" s="231"/>
      <c r="T2" s="232"/>
      <c r="U2" s="28" t="str">
        <f>IF(O2="","#","")</f>
        <v>#</v>
      </c>
    </row>
    <row r="3" spans="1:21" ht="27" customHeight="1">
      <c r="A3" s="245"/>
      <c r="B3" s="245"/>
      <c r="C3" s="245"/>
      <c r="D3" s="245"/>
      <c r="E3" s="245"/>
      <c r="F3" s="245"/>
      <c r="G3" s="245"/>
      <c r="H3" s="245"/>
      <c r="I3" s="245"/>
      <c r="J3" s="50"/>
      <c r="K3" s="59"/>
      <c r="L3" s="59"/>
      <c r="M3" s="248" t="s">
        <v>0</v>
      </c>
      <c r="N3" s="249"/>
      <c r="O3" s="239" t="str">
        <f>IFERROR(VLOOKUP($O$2,'Liste IC'!1:1048576,6,FALSE),"")</f>
        <v/>
      </c>
      <c r="P3" s="240"/>
      <c r="Q3" s="240"/>
      <c r="R3" s="240"/>
      <c r="S3" s="240"/>
      <c r="T3" s="241"/>
    </row>
    <row r="4" spans="1:21" ht="27" customHeight="1">
      <c r="A4" s="245"/>
      <c r="B4" s="245"/>
      <c r="C4" s="245"/>
      <c r="D4" s="245"/>
      <c r="E4" s="245"/>
      <c r="F4" s="245"/>
      <c r="G4" s="245"/>
      <c r="H4" s="245"/>
      <c r="I4" s="245"/>
      <c r="J4" s="50"/>
      <c r="K4" s="59"/>
      <c r="L4" s="59"/>
      <c r="M4" s="248" t="s">
        <v>1</v>
      </c>
      <c r="N4" s="249"/>
      <c r="O4" s="239" t="str">
        <f>IFERROR(VLOOKUP($O$2,'Liste IC'!1:1048576,4,FALSE),"")</f>
        <v/>
      </c>
      <c r="P4" s="240"/>
      <c r="Q4" s="240"/>
      <c r="R4" s="240"/>
      <c r="S4" s="240"/>
      <c r="T4" s="241"/>
    </row>
    <row r="5" spans="1:21" ht="27" customHeight="1">
      <c r="A5" s="245"/>
      <c r="B5" s="245"/>
      <c r="C5" s="245"/>
      <c r="D5" s="245"/>
      <c r="E5" s="245"/>
      <c r="F5" s="245"/>
      <c r="G5" s="245"/>
      <c r="H5" s="245"/>
      <c r="I5" s="245"/>
      <c r="J5" s="123" t="s">
        <v>183</v>
      </c>
      <c r="K5" s="59"/>
      <c r="L5" s="59"/>
      <c r="M5" s="250" t="s">
        <v>61</v>
      </c>
      <c r="N5" s="251"/>
      <c r="O5" s="242" t="s">
        <v>188</v>
      </c>
      <c r="P5" s="243"/>
      <c r="Q5" s="243"/>
      <c r="R5" s="243"/>
      <c r="S5" s="243"/>
      <c r="T5" s="244"/>
      <c r="U5" s="28" t="str">
        <f>IF(O5="","#","")</f>
        <v/>
      </c>
    </row>
    <row r="6" spans="1:21" ht="29.4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1"/>
      <c r="L6" s="61"/>
      <c r="M6" s="61" t="s">
        <v>283</v>
      </c>
      <c r="N6" s="61"/>
      <c r="O6" s="61"/>
      <c r="P6" s="61"/>
      <c r="Q6" s="61"/>
      <c r="R6" s="61"/>
      <c r="S6" s="61"/>
      <c r="T6" s="62"/>
    </row>
    <row r="7" spans="1:21" ht="20.25">
      <c r="A7" s="261" t="s">
        <v>2</v>
      </c>
      <c r="B7" s="261"/>
      <c r="C7" s="261"/>
      <c r="D7" s="261"/>
      <c r="E7" s="261"/>
      <c r="F7" s="261"/>
      <c r="G7" s="261"/>
      <c r="H7" s="261"/>
      <c r="I7" s="261"/>
      <c r="J7" s="261"/>
      <c r="K7" s="63"/>
      <c r="L7" s="63"/>
      <c r="M7" s="63"/>
      <c r="N7" s="63"/>
      <c r="O7" s="63"/>
      <c r="P7" s="63"/>
      <c r="Q7" s="63"/>
      <c r="R7" s="63"/>
      <c r="S7" s="57"/>
      <c r="T7" s="57"/>
    </row>
    <row r="8" spans="1:21" ht="2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64"/>
      <c r="N8" s="57"/>
      <c r="O8" s="57"/>
      <c r="P8" s="57"/>
      <c r="Q8" s="57"/>
      <c r="R8" s="57"/>
      <c r="S8" s="57"/>
      <c r="T8" s="57"/>
    </row>
    <row r="9" spans="1:21" ht="28.5" thickBot="1">
      <c r="A9" s="1" t="s">
        <v>3</v>
      </c>
      <c r="B9" s="1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8" t="str">
        <f>IF(C9="","#","")</f>
        <v>#</v>
      </c>
    </row>
    <row r="10" spans="1:21" ht="27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</row>
    <row r="11" spans="1:21" ht="16.5">
      <c r="A11" s="8"/>
      <c r="B11" s="255" t="s">
        <v>4</v>
      </c>
      <c r="C11" s="256"/>
      <c r="D11" s="256"/>
      <c r="E11" s="257" t="str">
        <f>IFERROR(VLOOKUP($C$9,Liste_OC!1:1048576,2,FALSE),"")</f>
        <v/>
      </c>
      <c r="F11" s="257"/>
      <c r="G11" s="257"/>
      <c r="H11" s="257"/>
      <c r="I11" s="257"/>
      <c r="J11" s="258"/>
      <c r="K11" s="9"/>
      <c r="L11" s="259" t="s">
        <v>5</v>
      </c>
      <c r="M11" s="260"/>
      <c r="N11" s="257"/>
      <c r="O11" s="257"/>
      <c r="P11" s="257"/>
      <c r="Q11" s="257"/>
      <c r="R11" s="257"/>
      <c r="S11" s="257"/>
      <c r="T11" s="258"/>
    </row>
    <row r="12" spans="1:21" ht="16.5">
      <c r="A12" s="8"/>
      <c r="B12" s="233" t="s">
        <v>6</v>
      </c>
      <c r="C12" s="234"/>
      <c r="D12" s="234"/>
      <c r="E12" s="200" t="str">
        <f>IFERROR(VLOOKUP($C$9,Liste_OC!1:1048576,3,FALSE),"")</f>
        <v/>
      </c>
      <c r="F12" s="200"/>
      <c r="G12" s="200"/>
      <c r="H12" s="200"/>
      <c r="I12" s="200"/>
      <c r="J12" s="201"/>
      <c r="K12" s="57"/>
      <c r="L12" s="193" t="s">
        <v>7</v>
      </c>
      <c r="M12" s="194"/>
      <c r="N12" s="200"/>
      <c r="O12" s="200"/>
      <c r="P12" s="200"/>
      <c r="Q12" s="200"/>
      <c r="R12" s="200"/>
      <c r="S12" s="200"/>
      <c r="T12" s="201"/>
      <c r="U12" s="28" t="str">
        <f>IF(N12="","#","")</f>
        <v>#</v>
      </c>
    </row>
    <row r="13" spans="1:21" ht="16.5">
      <c r="A13" s="8"/>
      <c r="B13" s="233" t="s">
        <v>17</v>
      </c>
      <c r="C13" s="234"/>
      <c r="D13" s="234"/>
      <c r="E13" s="200" t="str">
        <f>IFERROR(VLOOKUP($C$9,Liste_OC!1:1048576,4,FALSE),"")</f>
        <v/>
      </c>
      <c r="F13" s="200"/>
      <c r="G13" s="200"/>
      <c r="H13" s="200"/>
      <c r="I13" s="200"/>
      <c r="J13" s="201"/>
      <c r="K13" s="57"/>
      <c r="L13" s="193" t="s">
        <v>9</v>
      </c>
      <c r="M13" s="194"/>
      <c r="N13" s="200"/>
      <c r="O13" s="200"/>
      <c r="P13" s="200"/>
      <c r="Q13" s="200"/>
      <c r="R13" s="200"/>
      <c r="S13" s="200"/>
      <c r="T13" s="201"/>
      <c r="U13" s="28" t="str">
        <f>IF(N13="","#","")</f>
        <v>#</v>
      </c>
    </row>
    <row r="14" spans="1:21" ht="16.5">
      <c r="A14" s="8"/>
      <c r="B14" s="233" t="s">
        <v>8</v>
      </c>
      <c r="C14" s="234"/>
      <c r="D14" s="234"/>
      <c r="E14" s="200" t="str">
        <f>IFERROR(VLOOKUP($C$9,Liste_OC!1:1048576,5,FALSE),"")</f>
        <v/>
      </c>
      <c r="F14" s="200"/>
      <c r="G14" s="200"/>
      <c r="H14" s="200"/>
      <c r="I14" s="200"/>
      <c r="J14" s="201"/>
      <c r="K14" s="57"/>
      <c r="L14" s="193" t="s">
        <v>11</v>
      </c>
      <c r="M14" s="194"/>
      <c r="N14" s="235"/>
      <c r="O14" s="236"/>
      <c r="P14" s="236"/>
      <c r="Q14" s="236"/>
      <c r="R14" s="236"/>
      <c r="S14" s="236"/>
      <c r="T14" s="237"/>
      <c r="U14" s="28"/>
    </row>
    <row r="15" spans="1:21" ht="16.5">
      <c r="A15" s="8"/>
      <c r="B15" s="233" t="s">
        <v>10</v>
      </c>
      <c r="C15" s="234"/>
      <c r="D15" s="234"/>
      <c r="E15" s="200" t="str">
        <f>IFERROR(VLOOKUP($C$9,Liste_OC!1:1048576,6,FALSE),"")</f>
        <v/>
      </c>
      <c r="F15" s="200"/>
      <c r="G15" s="200"/>
      <c r="H15" s="200"/>
      <c r="I15" s="200"/>
      <c r="J15" s="201"/>
      <c r="K15" s="57"/>
      <c r="L15" s="193" t="s">
        <v>13</v>
      </c>
      <c r="M15" s="194"/>
      <c r="N15" s="238"/>
      <c r="O15" s="200"/>
      <c r="P15" s="200"/>
      <c r="Q15" s="200"/>
      <c r="R15" s="200"/>
      <c r="S15" s="200"/>
      <c r="T15" s="201"/>
      <c r="U15" s="28"/>
    </row>
    <row r="16" spans="1:21" ht="16.5">
      <c r="A16" s="8"/>
      <c r="B16" s="252" t="s">
        <v>12</v>
      </c>
      <c r="C16" s="253"/>
      <c r="D16" s="253"/>
      <c r="E16" s="224" t="str">
        <f>IFERROR(VLOOKUP($C$9,Liste_OC!1:1048576,7,FALSE),"")</f>
        <v/>
      </c>
      <c r="F16" s="224"/>
      <c r="G16" s="224"/>
      <c r="H16" s="224"/>
      <c r="I16" s="224"/>
      <c r="J16" s="225"/>
      <c r="K16" s="57"/>
      <c r="L16" s="226" t="s">
        <v>14</v>
      </c>
      <c r="M16" s="227"/>
      <c r="N16" s="254"/>
      <c r="O16" s="224"/>
      <c r="P16" s="224"/>
      <c r="Q16" s="224"/>
      <c r="R16" s="224"/>
      <c r="S16" s="224"/>
      <c r="T16" s="225"/>
      <c r="U16" s="28"/>
    </row>
    <row r="17" spans="1:20" ht="16.5">
      <c r="A17" s="261"/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ht="28.5" thickBot="1">
      <c r="A18" s="1" t="s">
        <v>16</v>
      </c>
      <c r="B18" s="1"/>
      <c r="C18" s="262" t="str">
        <f>IF(O5="","",O5)</f>
        <v>VENDEE NUMERIQUE</v>
      </c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</row>
    <row r="19" spans="1:20" ht="27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</row>
    <row r="20" spans="1:20" ht="16.5">
      <c r="A20" s="8"/>
      <c r="B20" s="255" t="s">
        <v>4</v>
      </c>
      <c r="C20" s="256"/>
      <c r="D20" s="256"/>
      <c r="E20" s="257" t="str">
        <f>IFERROR(VLOOKUP($O$5,'Liste DSP'!1:1048576,2,FALSE),"")</f>
        <v>VENDEE NUMERIQUE</v>
      </c>
      <c r="F20" s="257"/>
      <c r="G20" s="257"/>
      <c r="H20" s="257"/>
      <c r="I20" s="257"/>
      <c r="J20" s="258"/>
      <c r="K20" s="9"/>
      <c r="L20" s="259" t="s">
        <v>5</v>
      </c>
      <c r="M20" s="260"/>
      <c r="N20" s="257">
        <f>IFERROR(VLOOKUP($O$5,'Liste DSP'!1:1048576,8,FALSE),"")</f>
        <v>0</v>
      </c>
      <c r="O20" s="257"/>
      <c r="P20" s="257"/>
      <c r="Q20" s="257"/>
      <c r="R20" s="257"/>
      <c r="S20" s="257"/>
      <c r="T20" s="258"/>
    </row>
    <row r="21" spans="1:20" ht="16.5">
      <c r="A21" s="8"/>
      <c r="B21" s="233" t="s">
        <v>6</v>
      </c>
      <c r="C21" s="234"/>
      <c r="D21" s="234"/>
      <c r="E21" s="200" t="str">
        <f>IFERROR(VLOOKUP($O$5,'Liste DSP'!1:1048576,3,FALSE),"")</f>
        <v>Groupement d'intérêt public</v>
      </c>
      <c r="F21" s="200"/>
      <c r="G21" s="200"/>
      <c r="H21" s="200"/>
      <c r="I21" s="200"/>
      <c r="J21" s="201"/>
      <c r="K21" s="65"/>
      <c r="L21" s="193" t="s">
        <v>57</v>
      </c>
      <c r="M21" s="194"/>
      <c r="N21" s="200">
        <f>IFERROR(VLOOKUP($O$5,'Liste DSP'!1:1048576,9,FALSE),"")</f>
        <v>0</v>
      </c>
      <c r="O21" s="200"/>
      <c r="P21" s="200"/>
      <c r="Q21" s="200"/>
      <c r="R21" s="200"/>
      <c r="S21" s="200"/>
      <c r="T21" s="201"/>
    </row>
    <row r="22" spans="1:20" ht="16.5">
      <c r="A22" s="8"/>
      <c r="B22" s="233" t="s">
        <v>17</v>
      </c>
      <c r="C22" s="234"/>
      <c r="D22" s="234"/>
      <c r="E22" s="272">
        <f>IFERROR(VLOOKUP($O$5,'Liste DSP'!1:1048576,4,FALSE),"")</f>
        <v>13001855900018</v>
      </c>
      <c r="F22" s="272"/>
      <c r="G22" s="272"/>
      <c r="H22" s="272"/>
      <c r="I22" s="272"/>
      <c r="J22" s="273"/>
      <c r="K22" s="65"/>
      <c r="L22" s="193" t="s">
        <v>56</v>
      </c>
      <c r="M22" s="194"/>
      <c r="N22" s="200">
        <f>IFERROR(VLOOKUP($O$5,'Liste DSP'!1:1048576,10,FALSE),"")</f>
        <v>0</v>
      </c>
      <c r="O22" s="200"/>
      <c r="P22" s="200"/>
      <c r="Q22" s="200"/>
      <c r="R22" s="200"/>
      <c r="S22" s="200"/>
      <c r="T22" s="201"/>
    </row>
    <row r="23" spans="1:20" ht="16.5">
      <c r="A23" s="8"/>
      <c r="B23" s="233" t="s">
        <v>8</v>
      </c>
      <c r="C23" s="234"/>
      <c r="D23" s="234"/>
      <c r="E23" s="200" t="str">
        <f>IFERROR(VLOOKUP($O$5,'Liste DSP'!1:1048576,5,FALSE),"")</f>
        <v>40 RUE MARECHAL FOCH</v>
      </c>
      <c r="F23" s="200"/>
      <c r="G23" s="200"/>
      <c r="H23" s="200"/>
      <c r="I23" s="200"/>
      <c r="J23" s="201"/>
      <c r="K23" s="65"/>
      <c r="L23" s="193" t="s">
        <v>8</v>
      </c>
      <c r="M23" s="194"/>
      <c r="N23" s="200">
        <f>IFERROR(VLOOKUP($O$5,'Liste DSP'!1:1048576,11,FALSE),"")</f>
        <v>0</v>
      </c>
      <c r="O23" s="200"/>
      <c r="P23" s="200"/>
      <c r="Q23" s="200"/>
      <c r="R23" s="200"/>
      <c r="S23" s="200"/>
      <c r="T23" s="201"/>
    </row>
    <row r="24" spans="1:20" ht="16.5">
      <c r="A24" s="8"/>
      <c r="B24" s="233" t="s">
        <v>10</v>
      </c>
      <c r="C24" s="234"/>
      <c r="D24" s="234"/>
      <c r="E24" s="200">
        <f>IFERROR(VLOOKUP($O$5,'Liste DSP'!1:1048576,6,FALSE),"")</f>
        <v>85000</v>
      </c>
      <c r="F24" s="200"/>
      <c r="G24" s="200"/>
      <c r="H24" s="200"/>
      <c r="I24" s="200"/>
      <c r="J24" s="201"/>
      <c r="K24" s="65"/>
      <c r="L24" s="193" t="s">
        <v>10</v>
      </c>
      <c r="M24" s="194"/>
      <c r="N24" s="200">
        <f>IFERROR(VLOOKUP($O$5,'Liste DSP'!1:1048576,12,FALSE),"")</f>
        <v>0</v>
      </c>
      <c r="O24" s="200"/>
      <c r="P24" s="200"/>
      <c r="Q24" s="200"/>
      <c r="R24" s="200"/>
      <c r="S24" s="200"/>
      <c r="T24" s="201"/>
    </row>
    <row r="25" spans="1:20" ht="16.5">
      <c r="A25" s="8"/>
      <c r="B25" s="252" t="s">
        <v>12</v>
      </c>
      <c r="C25" s="253"/>
      <c r="D25" s="253"/>
      <c r="E25" s="224" t="str">
        <f>IFERROR(VLOOKUP($O$5,'Liste DSP'!1:1048576,7,FALSE),"")</f>
        <v>LA ROCHE SUR YON</v>
      </c>
      <c r="F25" s="224"/>
      <c r="G25" s="224"/>
      <c r="H25" s="224"/>
      <c r="I25" s="224"/>
      <c r="J25" s="225"/>
      <c r="K25" s="65"/>
      <c r="L25" s="226" t="s">
        <v>12</v>
      </c>
      <c r="M25" s="227"/>
      <c r="N25" s="224">
        <f>IFERROR(VLOOKUP($O$5,'Liste DSP'!1:1048576,13,FALSE),"")</f>
        <v>0</v>
      </c>
      <c r="O25" s="224"/>
      <c r="P25" s="224"/>
      <c r="Q25" s="224"/>
      <c r="R25" s="224"/>
      <c r="S25" s="224"/>
      <c r="T25" s="225"/>
    </row>
    <row r="26" spans="1:20" ht="16.5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</row>
    <row r="27" spans="1:20" ht="27.75" thickBot="1">
      <c r="A27" s="1" t="s">
        <v>18</v>
      </c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27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</row>
    <row r="29" spans="1:20" ht="16.5">
      <c r="A29" s="8"/>
      <c r="B29" s="202" t="s">
        <v>19</v>
      </c>
      <c r="C29" s="202"/>
      <c r="D29" s="202"/>
      <c r="E29" s="213" t="s">
        <v>39</v>
      </c>
      <c r="F29" s="214"/>
      <c r="G29" s="214"/>
      <c r="H29" s="214"/>
      <c r="I29" s="214"/>
      <c r="J29" s="215"/>
      <c r="K29" s="28" t="str">
        <f>IF(E29="","#","")</f>
        <v/>
      </c>
      <c r="L29" s="15" t="s">
        <v>20</v>
      </c>
      <c r="M29" s="16"/>
      <c r="O29" s="270"/>
      <c r="P29" s="271"/>
      <c r="Q29" s="28" t="str">
        <f>IF(O29="","#","")</f>
        <v>#</v>
      </c>
      <c r="R29" s="4"/>
      <c r="S29" s="4"/>
      <c r="T29" s="4"/>
    </row>
    <row r="30" spans="1:20" ht="16.5">
      <c r="A30" s="8"/>
      <c r="B30" s="3"/>
      <c r="C30" s="3"/>
      <c r="D30" s="3"/>
      <c r="E30" s="4"/>
      <c r="F30" s="4"/>
      <c r="G30" s="4"/>
      <c r="H30" s="4"/>
      <c r="I30" s="4"/>
      <c r="J30" s="4"/>
      <c r="L30" s="17"/>
      <c r="M30" s="18"/>
      <c r="N30" s="19"/>
      <c r="O30" s="19"/>
      <c r="P30" s="19"/>
      <c r="Q30" s="4"/>
      <c r="R30" s="4"/>
      <c r="S30" s="4"/>
      <c r="T30" s="4"/>
    </row>
    <row r="31" spans="1:20" ht="16.5">
      <c r="A31" s="8"/>
      <c r="B31" s="202" t="s">
        <v>72</v>
      </c>
      <c r="C31" s="202"/>
      <c r="D31" s="202"/>
      <c r="E31" s="213" t="str">
        <f>IF(OR(E29="Création",E29=""),"","A renseigner")</f>
        <v/>
      </c>
      <c r="F31" s="214"/>
      <c r="G31" s="214"/>
      <c r="H31" s="214"/>
      <c r="I31" s="214"/>
      <c r="J31" s="215"/>
      <c r="L31" s="212" t="s">
        <v>71</v>
      </c>
      <c r="M31" s="212"/>
      <c r="N31" s="212"/>
      <c r="O31" s="213"/>
      <c r="P31" s="214"/>
      <c r="Q31" s="214"/>
      <c r="R31" s="214"/>
      <c r="S31" s="214"/>
      <c r="T31" s="215"/>
    </row>
    <row r="32" spans="1:20" ht="16.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</row>
    <row r="33" spans="1:21" ht="27.75" thickBot="1">
      <c r="A33" s="1" t="s">
        <v>22</v>
      </c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1" ht="20.25">
      <c r="A34" s="9"/>
      <c r="B34" s="3"/>
      <c r="C34" s="3"/>
      <c r="D34" s="3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46"/>
      <c r="Q34" s="303" t="s">
        <v>239</v>
      </c>
      <c r="R34" s="304"/>
      <c r="S34" s="304"/>
      <c r="T34" s="304"/>
      <c r="U34" s="9"/>
    </row>
    <row r="35" spans="1:21" ht="34.5" customHeight="1">
      <c r="A35" s="9"/>
      <c r="B35" s="12"/>
      <c r="C35" s="12"/>
      <c r="D35" s="12"/>
      <c r="E35" s="12"/>
      <c r="F35" s="12"/>
      <c r="G35" s="12"/>
      <c r="H35" s="12"/>
      <c r="I35" s="12"/>
      <c r="J35" s="12"/>
      <c r="K35" s="209" t="s">
        <v>82</v>
      </c>
      <c r="L35" s="166"/>
      <c r="M35" s="165" t="s">
        <v>83</v>
      </c>
      <c r="N35" s="210"/>
      <c r="O35" s="165" t="s">
        <v>84</v>
      </c>
      <c r="P35" s="210"/>
      <c r="Q35" s="165" t="s">
        <v>85</v>
      </c>
      <c r="R35" s="166"/>
      <c r="S35" s="165" t="s">
        <v>86</v>
      </c>
      <c r="T35" s="191"/>
    </row>
    <row r="36" spans="1:21" ht="19.5" customHeight="1">
      <c r="A36" s="143"/>
      <c r="B36" s="190" t="s">
        <v>80</v>
      </c>
      <c r="C36" s="190"/>
      <c r="D36" s="190"/>
      <c r="E36" s="268"/>
      <c r="F36" s="268"/>
      <c r="G36" s="268"/>
      <c r="H36" s="268"/>
      <c r="I36" s="268"/>
      <c r="J36" s="144"/>
      <c r="K36" s="186"/>
      <c r="L36" s="187"/>
      <c r="M36" s="171"/>
      <c r="N36" s="172"/>
      <c r="O36" s="171"/>
      <c r="P36" s="172"/>
      <c r="Q36" s="171"/>
      <c r="R36" s="172"/>
      <c r="S36" s="171"/>
      <c r="T36" s="177"/>
    </row>
    <row r="37" spans="1:21" ht="21" customHeight="1">
      <c r="A37" s="9"/>
      <c r="B37" s="9"/>
      <c r="C37" s="9"/>
      <c r="D37" s="298" t="s">
        <v>235</v>
      </c>
      <c r="E37" s="128" t="s">
        <v>230</v>
      </c>
      <c r="F37" s="129"/>
      <c r="G37" s="129"/>
      <c r="H37" s="129"/>
      <c r="I37" s="129"/>
      <c r="J37" s="130"/>
      <c r="K37" s="207">
        <v>0</v>
      </c>
      <c r="L37" s="208"/>
      <c r="M37" s="178"/>
      <c r="N37" s="179"/>
      <c r="O37" s="180">
        <f>Tarifs!$F$3</f>
        <v>100</v>
      </c>
      <c r="P37" s="181"/>
      <c r="Q37" s="178"/>
      <c r="R37" s="179"/>
      <c r="S37" s="180">
        <f>K37*O37</f>
        <v>0</v>
      </c>
      <c r="T37" s="192"/>
    </row>
    <row r="38" spans="1:21" ht="21" customHeight="1">
      <c r="A38" s="127"/>
      <c r="B38" s="127"/>
      <c r="C38" s="127"/>
      <c r="D38" s="299"/>
      <c r="E38" s="131" t="s">
        <v>231</v>
      </c>
      <c r="F38" s="132"/>
      <c r="G38" s="132"/>
      <c r="H38" s="132"/>
      <c r="I38" s="132"/>
      <c r="J38" s="45"/>
      <c r="K38" s="182">
        <v>0</v>
      </c>
      <c r="L38" s="183"/>
      <c r="M38" s="188"/>
      <c r="N38" s="189"/>
      <c r="O38" s="173">
        <f>Tarifs!$F$4</f>
        <v>150</v>
      </c>
      <c r="P38" s="174"/>
      <c r="Q38" s="188"/>
      <c r="R38" s="189"/>
      <c r="S38" s="173">
        <f t="shared" ref="S38:S41" si="0">K38*O38</f>
        <v>0</v>
      </c>
      <c r="T38" s="175"/>
    </row>
    <row r="39" spans="1:21" ht="21" customHeight="1">
      <c r="A39" s="9"/>
      <c r="B39" s="49"/>
      <c r="C39" s="49"/>
      <c r="D39" s="299"/>
      <c r="E39" s="131" t="s">
        <v>232</v>
      </c>
      <c r="F39" s="132"/>
      <c r="G39" s="132"/>
      <c r="H39" s="132"/>
      <c r="I39" s="132"/>
      <c r="J39" s="45"/>
      <c r="K39" s="182">
        <v>0</v>
      </c>
      <c r="L39" s="183"/>
      <c r="M39" s="188"/>
      <c r="N39" s="189"/>
      <c r="O39" s="173">
        <f>Tarifs!$F$5</f>
        <v>225</v>
      </c>
      <c r="P39" s="174"/>
      <c r="Q39" s="188"/>
      <c r="R39" s="189"/>
      <c r="S39" s="173">
        <f t="shared" si="0"/>
        <v>0</v>
      </c>
      <c r="T39" s="175"/>
    </row>
    <row r="40" spans="1:21" ht="21" customHeight="1">
      <c r="D40" s="299"/>
      <c r="E40" s="131" t="s">
        <v>233</v>
      </c>
      <c r="F40" s="132"/>
      <c r="G40" s="132"/>
      <c r="H40" s="132"/>
      <c r="I40" s="132"/>
      <c r="J40" s="45"/>
      <c r="K40" s="182">
        <v>0</v>
      </c>
      <c r="L40" s="183"/>
      <c r="M40" s="188"/>
      <c r="N40" s="189"/>
      <c r="O40" s="173">
        <f>Tarifs!$F$6</f>
        <v>300</v>
      </c>
      <c r="P40" s="174"/>
      <c r="Q40" s="188"/>
      <c r="R40" s="189"/>
      <c r="S40" s="173">
        <f t="shared" si="0"/>
        <v>0</v>
      </c>
      <c r="T40" s="175"/>
    </row>
    <row r="41" spans="1:21" ht="21" customHeight="1">
      <c r="D41" s="300"/>
      <c r="E41" s="133" t="s">
        <v>234</v>
      </c>
      <c r="F41" s="134"/>
      <c r="G41" s="134"/>
      <c r="H41" s="134"/>
      <c r="I41" s="134"/>
      <c r="J41" s="135"/>
      <c r="K41" s="184">
        <v>0</v>
      </c>
      <c r="L41" s="185"/>
      <c r="M41" s="167"/>
      <c r="N41" s="168"/>
      <c r="O41" s="169">
        <f>Tarifs!$F$7</f>
        <v>800</v>
      </c>
      <c r="P41" s="170"/>
      <c r="Q41" s="167"/>
      <c r="R41" s="168"/>
      <c r="S41" s="169">
        <f t="shared" si="0"/>
        <v>0</v>
      </c>
      <c r="T41" s="176"/>
    </row>
    <row r="42" spans="1:21" ht="21" customHeight="1">
      <c r="D42" s="301" t="s">
        <v>238</v>
      </c>
      <c r="E42" s="128" t="s">
        <v>236</v>
      </c>
      <c r="F42" s="128"/>
      <c r="G42" s="128"/>
      <c r="H42" s="128"/>
      <c r="I42" s="128"/>
      <c r="J42" s="130"/>
      <c r="K42" s="207">
        <v>0</v>
      </c>
      <c r="L42" s="208"/>
      <c r="M42" s="180">
        <f>Tarifs!$E$9</f>
        <v>500</v>
      </c>
      <c r="N42" s="181"/>
      <c r="O42" s="178"/>
      <c r="P42" s="179"/>
      <c r="Q42" s="180">
        <f t="shared" ref="Q42:Q43" si="1">K42*M42</f>
        <v>0</v>
      </c>
      <c r="R42" s="181"/>
      <c r="S42" s="178"/>
      <c r="T42" s="179"/>
    </row>
    <row r="43" spans="1:21" ht="21" customHeight="1">
      <c r="D43" s="302"/>
      <c r="E43" s="133" t="s">
        <v>237</v>
      </c>
      <c r="F43" s="133"/>
      <c r="G43" s="133"/>
      <c r="H43" s="133"/>
      <c r="I43" s="133"/>
      <c r="J43" s="135"/>
      <c r="K43" s="184">
        <v>0</v>
      </c>
      <c r="L43" s="185"/>
      <c r="M43" s="169">
        <f>Tarifs!$E$10</f>
        <v>300</v>
      </c>
      <c r="N43" s="170"/>
      <c r="O43" s="167"/>
      <c r="P43" s="168"/>
      <c r="Q43" s="169">
        <f t="shared" si="1"/>
        <v>0</v>
      </c>
      <c r="R43" s="170"/>
      <c r="S43" s="167"/>
      <c r="T43" s="168"/>
    </row>
    <row r="44" spans="1:21" ht="19.5" customHeight="1">
      <c r="A44" s="211" t="s">
        <v>247</v>
      </c>
      <c r="B44" s="211"/>
      <c r="C44" s="211"/>
      <c r="D44" s="211"/>
      <c r="E44" s="149"/>
      <c r="F44" s="149"/>
      <c r="G44" s="149"/>
      <c r="H44" s="149"/>
      <c r="I44" s="149"/>
      <c r="J44" s="143"/>
      <c r="K44" s="150"/>
      <c r="L44" s="151"/>
      <c r="M44" s="295"/>
      <c r="N44" s="296"/>
      <c r="O44" s="295"/>
      <c r="P44" s="296"/>
      <c r="Q44" s="295"/>
      <c r="R44" s="296"/>
      <c r="S44" s="295"/>
      <c r="T44" s="297"/>
    </row>
    <row r="45" spans="1:21" ht="21" customHeight="1">
      <c r="E45" s="264" t="s">
        <v>248</v>
      </c>
      <c r="F45" s="264"/>
      <c r="G45" s="264"/>
      <c r="H45" s="264"/>
      <c r="I45" s="264"/>
      <c r="J45" s="130"/>
      <c r="K45" s="207">
        <v>0</v>
      </c>
      <c r="L45" s="208"/>
      <c r="M45" s="180">
        <f>Tarifs!$B$3</f>
        <v>400</v>
      </c>
      <c r="N45" s="181"/>
      <c r="O45" s="178"/>
      <c r="P45" s="179"/>
      <c r="Q45" s="180">
        <f t="shared" ref="Q45:Q46" si="2">K45*M45</f>
        <v>0</v>
      </c>
      <c r="R45" s="181"/>
      <c r="S45" s="180">
        <f t="shared" ref="S45:S46" si="3">K45*O45</f>
        <v>0</v>
      </c>
      <c r="T45" s="192"/>
    </row>
    <row r="46" spans="1:21" ht="21" customHeight="1">
      <c r="A46" s="49"/>
      <c r="B46" s="49"/>
      <c r="C46" s="49"/>
      <c r="D46" s="49"/>
      <c r="E46" s="133" t="s">
        <v>249</v>
      </c>
      <c r="F46" s="133"/>
      <c r="G46" s="133"/>
      <c r="H46" s="133"/>
      <c r="I46" s="133"/>
      <c r="J46" s="135"/>
      <c r="K46" s="184">
        <v>0</v>
      </c>
      <c r="L46" s="185"/>
      <c r="M46" s="167"/>
      <c r="N46" s="168"/>
      <c r="O46" s="169">
        <f>Tarifs!$C$5</f>
        <v>87</v>
      </c>
      <c r="P46" s="170"/>
      <c r="Q46" s="169">
        <f t="shared" si="2"/>
        <v>0</v>
      </c>
      <c r="R46" s="170"/>
      <c r="S46" s="169">
        <f t="shared" si="3"/>
        <v>0</v>
      </c>
      <c r="T46" s="176"/>
    </row>
    <row r="47" spans="1:21" ht="19.5" customHeight="1">
      <c r="A47" s="211" t="s">
        <v>241</v>
      </c>
      <c r="B47" s="211"/>
      <c r="C47" s="211"/>
      <c r="D47" s="211"/>
      <c r="E47" s="267"/>
      <c r="F47" s="268"/>
      <c r="G47" s="268"/>
      <c r="H47" s="268"/>
      <c r="I47" s="268"/>
      <c r="J47" s="143"/>
      <c r="K47" s="186"/>
      <c r="L47" s="187"/>
      <c r="M47" s="171"/>
      <c r="N47" s="172"/>
      <c r="O47" s="171"/>
      <c r="P47" s="172"/>
      <c r="Q47" s="171"/>
      <c r="R47" s="172"/>
      <c r="S47" s="171"/>
      <c r="T47" s="177"/>
    </row>
    <row r="48" spans="1:21" ht="21" customHeight="1">
      <c r="A48" s="49"/>
      <c r="B48" s="49"/>
      <c r="C48" s="49"/>
      <c r="D48" s="49"/>
      <c r="E48" s="128" t="s">
        <v>242</v>
      </c>
      <c r="F48" s="128"/>
      <c r="G48" s="128"/>
      <c r="H48" s="128"/>
      <c r="I48" s="128"/>
      <c r="J48" s="128"/>
      <c r="K48" s="207">
        <v>0</v>
      </c>
      <c r="L48" s="208"/>
      <c r="M48" s="180">
        <f>Tarifs!$K$2</f>
        <v>250</v>
      </c>
      <c r="N48" s="181"/>
      <c r="O48" s="180">
        <f>Tarifs!$L$3</f>
        <v>15</v>
      </c>
      <c r="P48" s="181"/>
      <c r="Q48" s="180">
        <f t="shared" ref="Q48:Q49" si="4">K48*M48</f>
        <v>0</v>
      </c>
      <c r="R48" s="181"/>
      <c r="S48" s="180">
        <f t="shared" ref="S48:S49" si="5">K48*O48</f>
        <v>0</v>
      </c>
      <c r="T48" s="192"/>
    </row>
    <row r="49" spans="1:23" ht="21" customHeight="1">
      <c r="A49" s="49"/>
      <c r="B49" s="49"/>
      <c r="C49" s="49"/>
      <c r="D49" s="49"/>
      <c r="E49" s="131" t="s">
        <v>243</v>
      </c>
      <c r="F49" s="131"/>
      <c r="G49" s="131"/>
      <c r="H49" s="131"/>
      <c r="I49" s="131"/>
      <c r="J49" s="131"/>
      <c r="K49" s="182">
        <v>0</v>
      </c>
      <c r="L49" s="183"/>
      <c r="M49" s="173">
        <f>Tarifs!$K$2</f>
        <v>250</v>
      </c>
      <c r="N49" s="174"/>
      <c r="O49" s="173">
        <f>Tarifs!$L$4</f>
        <v>30</v>
      </c>
      <c r="P49" s="174"/>
      <c r="Q49" s="173">
        <f t="shared" si="4"/>
        <v>0</v>
      </c>
      <c r="R49" s="174"/>
      <c r="S49" s="173">
        <f t="shared" si="5"/>
        <v>0</v>
      </c>
      <c r="T49" s="175"/>
    </row>
    <row r="50" spans="1:23" ht="21" customHeight="1">
      <c r="A50" s="49"/>
      <c r="B50" s="49"/>
      <c r="C50" s="49"/>
      <c r="D50" s="49"/>
      <c r="E50" s="131" t="s">
        <v>244</v>
      </c>
      <c r="F50" s="131"/>
      <c r="G50" s="131"/>
      <c r="H50" s="131"/>
      <c r="I50" s="131"/>
      <c r="J50" s="131"/>
      <c r="K50" s="182">
        <v>0</v>
      </c>
      <c r="L50" s="183"/>
      <c r="M50" s="173">
        <f>Tarifs!$K$2</f>
        <v>250</v>
      </c>
      <c r="N50" s="174"/>
      <c r="O50" s="173">
        <f>Tarifs!$L$5</f>
        <v>40</v>
      </c>
      <c r="P50" s="174"/>
      <c r="Q50" s="173">
        <f t="shared" ref="Q50" si="6">K50*M50</f>
        <v>0</v>
      </c>
      <c r="R50" s="174"/>
      <c r="S50" s="173">
        <f t="shared" ref="S50" si="7">K50*O50</f>
        <v>0</v>
      </c>
      <c r="T50" s="175"/>
    </row>
    <row r="51" spans="1:23" ht="21" customHeight="1">
      <c r="A51" s="49"/>
      <c r="B51" s="49"/>
      <c r="C51" s="49"/>
      <c r="D51" s="49"/>
      <c r="E51" s="131" t="s">
        <v>245</v>
      </c>
      <c r="F51" s="131"/>
      <c r="G51" s="131"/>
      <c r="H51" s="131"/>
      <c r="I51" s="131"/>
      <c r="J51" s="131"/>
      <c r="K51" s="182">
        <v>0</v>
      </c>
      <c r="L51" s="183"/>
      <c r="M51" s="173">
        <f>Tarifs!$K$2</f>
        <v>250</v>
      </c>
      <c r="N51" s="174"/>
      <c r="O51" s="173">
        <f>Tarifs!$L$6</f>
        <v>60</v>
      </c>
      <c r="P51" s="174"/>
      <c r="Q51" s="173">
        <f t="shared" ref="Q51:Q52" si="8">K51*M51</f>
        <v>0</v>
      </c>
      <c r="R51" s="174"/>
      <c r="S51" s="173">
        <f t="shared" ref="S51:S52" si="9">K51*O51</f>
        <v>0</v>
      </c>
      <c r="T51" s="175"/>
    </row>
    <row r="52" spans="1:23" ht="21" customHeight="1">
      <c r="A52" s="49"/>
      <c r="B52" s="49"/>
      <c r="C52" s="49"/>
      <c r="D52" s="49"/>
      <c r="E52" s="133" t="s">
        <v>246</v>
      </c>
      <c r="F52" s="133"/>
      <c r="G52" s="133"/>
      <c r="H52" s="133"/>
      <c r="I52" s="133"/>
      <c r="J52" s="133"/>
      <c r="K52" s="184">
        <v>0</v>
      </c>
      <c r="L52" s="185"/>
      <c r="M52" s="169">
        <f>Tarifs!$K$2</f>
        <v>250</v>
      </c>
      <c r="N52" s="170"/>
      <c r="O52" s="169">
        <f>Tarifs!$L$7</f>
        <v>80</v>
      </c>
      <c r="P52" s="170"/>
      <c r="Q52" s="169">
        <f t="shared" si="8"/>
        <v>0</v>
      </c>
      <c r="R52" s="170"/>
      <c r="S52" s="169">
        <f t="shared" si="9"/>
        <v>0</v>
      </c>
      <c r="T52" s="176"/>
    </row>
    <row r="53" spans="1:23" ht="19.5" customHeight="1">
      <c r="A53" s="211" t="s">
        <v>252</v>
      </c>
      <c r="B53" s="211"/>
      <c r="C53" s="211"/>
      <c r="D53" s="211"/>
      <c r="E53" s="267"/>
      <c r="F53" s="268"/>
      <c r="G53" s="268"/>
      <c r="H53" s="268"/>
      <c r="I53" s="268"/>
      <c r="J53" s="143"/>
      <c r="K53" s="186"/>
      <c r="L53" s="187"/>
      <c r="M53" s="171"/>
      <c r="N53" s="172"/>
      <c r="O53" s="171"/>
      <c r="P53" s="172"/>
      <c r="Q53" s="171"/>
      <c r="R53" s="172"/>
      <c r="S53" s="171"/>
      <c r="T53" s="177"/>
    </row>
    <row r="54" spans="1:23" ht="19.5" customHeight="1">
      <c r="E54" s="263" t="str">
        <f>Tarifs!G2</f>
        <v>GTR -  4H HO (incluse)</v>
      </c>
      <c r="F54" s="264"/>
      <c r="G54" s="264"/>
      <c r="H54" s="264"/>
      <c r="I54" s="264"/>
      <c r="J54" s="139"/>
      <c r="K54" s="207">
        <v>0</v>
      </c>
      <c r="L54" s="208"/>
      <c r="M54" s="178"/>
      <c r="N54" s="179"/>
      <c r="O54" s="178"/>
      <c r="P54" s="179"/>
      <c r="Q54" s="178"/>
      <c r="R54" s="179"/>
      <c r="S54" s="178"/>
      <c r="T54" s="179"/>
    </row>
    <row r="55" spans="1:23" ht="19.5" customHeight="1">
      <c r="E55" s="265" t="str">
        <f>Tarifs!G3</f>
        <v>GTR -  4H HNO</v>
      </c>
      <c r="F55" s="266"/>
      <c r="G55" s="266"/>
      <c r="H55" s="266"/>
      <c r="I55" s="266"/>
      <c r="J55" s="140"/>
      <c r="K55" s="184">
        <v>0</v>
      </c>
      <c r="L55" s="185"/>
      <c r="M55" s="167"/>
      <c r="N55" s="168"/>
      <c r="O55" s="169">
        <f>Tarifs!$I$3</f>
        <v>100</v>
      </c>
      <c r="P55" s="170"/>
      <c r="Q55" s="169">
        <f t="shared" ref="Q55" si="10">K55*M55</f>
        <v>0</v>
      </c>
      <c r="R55" s="170"/>
      <c r="S55" s="169">
        <f t="shared" ref="S55" si="11">K55*O55</f>
        <v>0</v>
      </c>
      <c r="T55" s="176"/>
    </row>
    <row r="56" spans="1:23" ht="19.5" customHeight="1">
      <c r="A56" s="211" t="s">
        <v>103</v>
      </c>
      <c r="B56" s="211"/>
      <c r="C56" s="211"/>
      <c r="D56" s="211"/>
      <c r="E56" s="149"/>
      <c r="F56" s="149"/>
      <c r="G56" s="149"/>
      <c r="H56" s="149"/>
      <c r="I56" s="149"/>
      <c r="J56" s="143"/>
      <c r="K56" s="145"/>
      <c r="L56" s="146"/>
      <c r="M56" s="148"/>
      <c r="N56" s="147"/>
      <c r="O56" s="148"/>
      <c r="P56" s="147"/>
      <c r="Q56" s="148"/>
      <c r="R56" s="147"/>
      <c r="S56" s="148"/>
      <c r="T56" s="148"/>
    </row>
    <row r="57" spans="1:23" ht="19.5" customHeight="1">
      <c r="E57" s="152" t="s">
        <v>255</v>
      </c>
      <c r="F57" s="141"/>
      <c r="G57" s="141"/>
      <c r="H57" s="141"/>
      <c r="I57" s="141"/>
      <c r="J57" s="139"/>
      <c r="K57" s="207"/>
      <c r="L57" s="208"/>
      <c r="M57" s="278">
        <f>Tarifs!$P$2</f>
        <v>100</v>
      </c>
      <c r="N57" s="279"/>
      <c r="O57" s="178"/>
      <c r="P57" s="179"/>
      <c r="Q57" s="180">
        <f>K57*M57</f>
        <v>0</v>
      </c>
      <c r="R57" s="181"/>
      <c r="S57" s="178"/>
      <c r="T57" s="179"/>
    </row>
    <row r="58" spans="1:23" ht="19.5" customHeight="1">
      <c r="B58" s="49"/>
      <c r="C58" s="49"/>
      <c r="D58" s="49"/>
      <c r="E58" s="153" t="s">
        <v>256</v>
      </c>
      <c r="F58" s="142"/>
      <c r="G58" s="142"/>
      <c r="H58" s="142"/>
      <c r="I58" s="142"/>
      <c r="J58" s="140"/>
      <c r="K58" s="184"/>
      <c r="L58" s="185"/>
      <c r="M58" s="205">
        <f>Tarifs!$P$3</f>
        <v>80</v>
      </c>
      <c r="N58" s="206"/>
      <c r="O58" s="167"/>
      <c r="P58" s="168"/>
      <c r="Q58" s="169">
        <f t="shared" ref="Q58" si="12">K58*M58</f>
        <v>0</v>
      </c>
      <c r="R58" s="170"/>
      <c r="S58" s="167"/>
      <c r="T58" s="168"/>
    </row>
    <row r="59" spans="1:23" ht="16.5">
      <c r="B59" s="49"/>
      <c r="C59" s="49"/>
      <c r="D59" s="49"/>
      <c r="E59" s="47"/>
      <c r="F59" s="47"/>
      <c r="G59" s="47"/>
      <c r="H59" s="47"/>
      <c r="I59" s="47"/>
      <c r="J59" s="9"/>
      <c r="K59" s="182"/>
      <c r="L59" s="183"/>
      <c r="M59" s="285"/>
      <c r="N59" s="286"/>
      <c r="O59" s="173"/>
      <c r="P59" s="174"/>
      <c r="Q59" s="173"/>
      <c r="R59" s="174"/>
      <c r="S59" s="173"/>
      <c r="T59" s="175"/>
    </row>
    <row r="60" spans="1:23" ht="16.5">
      <c r="A60" s="9"/>
      <c r="B60" s="49"/>
      <c r="C60" s="49"/>
      <c r="D60" s="49"/>
      <c r="E60" s="47"/>
      <c r="F60" s="47"/>
      <c r="G60" s="47"/>
      <c r="H60" s="47"/>
      <c r="I60" s="47"/>
      <c r="J60" s="9"/>
      <c r="K60" s="182"/>
      <c r="L60" s="183"/>
      <c r="M60" s="285"/>
      <c r="N60" s="286"/>
      <c r="O60" s="173"/>
      <c r="P60" s="174"/>
      <c r="Q60" s="173"/>
      <c r="R60" s="174"/>
      <c r="S60" s="173"/>
      <c r="T60" s="175"/>
    </row>
    <row r="61" spans="1:23" ht="16.5">
      <c r="A61" s="269"/>
      <c r="B61" s="269"/>
      <c r="C61" s="269"/>
      <c r="D61" s="269"/>
      <c r="E61" s="47"/>
      <c r="F61" s="47"/>
      <c r="G61" s="47"/>
      <c r="H61" s="47"/>
      <c r="I61" s="47"/>
      <c r="J61" s="9"/>
      <c r="K61" s="182"/>
      <c r="L61" s="183"/>
      <c r="M61" s="285"/>
      <c r="N61" s="286"/>
      <c r="O61" s="173"/>
      <c r="P61" s="174"/>
      <c r="Q61" s="173"/>
      <c r="R61" s="174"/>
      <c r="S61" s="173"/>
      <c r="T61" s="175"/>
    </row>
    <row r="62" spans="1:23" ht="17.25" thickBo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9"/>
      <c r="R62" s="9"/>
      <c r="S62" s="9"/>
      <c r="T62" s="9"/>
    </row>
    <row r="63" spans="1:23" ht="17.25" thickBot="1">
      <c r="A63" s="202" t="s">
        <v>27</v>
      </c>
      <c r="B63" s="202"/>
      <c r="C63" s="202"/>
      <c r="D63" s="202"/>
      <c r="E63" s="9"/>
      <c r="F63" s="9"/>
      <c r="G63" s="9"/>
      <c r="H63" s="9"/>
      <c r="I63" s="9"/>
      <c r="J63" s="9"/>
      <c r="K63" s="9"/>
      <c r="L63" s="9"/>
      <c r="M63" s="9"/>
      <c r="N63" s="9"/>
      <c r="Q63" s="287">
        <f>SUM(Q36:R61)</f>
        <v>0</v>
      </c>
      <c r="R63" s="203"/>
      <c r="S63" s="203">
        <f>SUM(S36:T61)</f>
        <v>0</v>
      </c>
      <c r="T63" s="204"/>
      <c r="V63" s="28"/>
      <c r="W63" s="28"/>
    </row>
    <row r="64" spans="1:23" ht="16.5">
      <c r="A64" s="3"/>
      <c r="B64" s="3"/>
      <c r="C64" s="3"/>
      <c r="D64" s="3"/>
      <c r="E64" s="9"/>
      <c r="F64" s="9"/>
      <c r="G64" s="9"/>
      <c r="H64" s="9"/>
      <c r="I64" s="9"/>
      <c r="J64" s="9"/>
      <c r="K64" s="9"/>
      <c r="L64" s="9"/>
      <c r="M64" s="9"/>
      <c r="N64" s="9"/>
      <c r="Q64" s="34"/>
      <c r="R64" s="34"/>
      <c r="S64" s="34"/>
      <c r="T64" s="34"/>
    </row>
    <row r="65" spans="1:21" ht="16.5">
      <c r="A65" s="3"/>
      <c r="B65" s="6" t="s">
        <v>76</v>
      </c>
      <c r="C65" s="3"/>
      <c r="D65" s="28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89"/>
    </row>
    <row r="66" spans="1:21" ht="16.5">
      <c r="A66" s="3"/>
      <c r="B66" s="32"/>
      <c r="C66" s="3"/>
      <c r="D66" s="290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91"/>
    </row>
    <row r="67" spans="1:21" ht="16.5">
      <c r="A67" s="3"/>
      <c r="B67" s="32"/>
      <c r="C67" s="3"/>
      <c r="D67" s="290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91"/>
    </row>
    <row r="68" spans="1:21"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4"/>
    </row>
    <row r="69" spans="1:21" ht="16.5">
      <c r="D69" s="218" t="s">
        <v>94</v>
      </c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</row>
    <row r="70" spans="1:21" ht="16.5">
      <c r="D70" s="219" t="s">
        <v>95</v>
      </c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</row>
    <row r="71" spans="1:21" ht="16.5">
      <c r="A71" s="3"/>
      <c r="B71" s="3"/>
      <c r="C71" s="3"/>
      <c r="D71" s="3"/>
      <c r="E71" s="9"/>
      <c r="F71" s="9"/>
      <c r="G71" s="9"/>
      <c r="H71" s="9"/>
      <c r="I71" s="9"/>
      <c r="J71" s="9"/>
      <c r="K71" s="9"/>
      <c r="L71" s="9"/>
      <c r="M71" s="9"/>
      <c r="N71" s="9"/>
      <c r="Q71" s="34"/>
      <c r="R71" s="34"/>
      <c r="S71" s="34"/>
      <c r="T71" s="34"/>
    </row>
    <row r="72" spans="1:21" ht="27.75" thickBot="1">
      <c r="A72" s="1" t="s">
        <v>32</v>
      </c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1" ht="27">
      <c r="A73" s="197"/>
      <c r="B73" s="197"/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7"/>
      <c r="T73" s="197"/>
    </row>
    <row r="74" spans="1:21" ht="16.5">
      <c r="B74" s="212" t="s">
        <v>74</v>
      </c>
      <c r="C74" s="212"/>
      <c r="D74" s="212"/>
      <c r="E74" s="212"/>
      <c r="F74" s="212"/>
      <c r="G74" s="217" t="s">
        <v>96</v>
      </c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</row>
    <row r="75" spans="1:21" ht="16.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1" ht="16.5">
      <c r="B76" s="198" t="s">
        <v>33</v>
      </c>
      <c r="C76" s="199"/>
      <c r="D76" s="199"/>
      <c r="E76" s="257" t="str">
        <f>E11</f>
        <v/>
      </c>
      <c r="F76" s="257"/>
      <c r="G76" s="257"/>
      <c r="H76" s="257"/>
      <c r="I76" s="257"/>
      <c r="J76" s="258"/>
      <c r="K76" s="28" t="str">
        <f>IF(E76="","#","")</f>
        <v>#</v>
      </c>
      <c r="L76" s="259" t="s">
        <v>26</v>
      </c>
      <c r="M76" s="260"/>
      <c r="N76" s="257"/>
      <c r="O76" s="257"/>
      <c r="P76" s="257"/>
      <c r="Q76" s="257"/>
      <c r="R76" s="257"/>
      <c r="S76" s="257"/>
      <c r="T76" s="258"/>
    </row>
    <row r="77" spans="1:21" ht="16.5">
      <c r="B77" s="220" t="s">
        <v>24</v>
      </c>
      <c r="C77" s="221"/>
      <c r="D77" s="221"/>
      <c r="E77" s="200" t="str">
        <f>E12</f>
        <v/>
      </c>
      <c r="F77" s="200"/>
      <c r="G77" s="200"/>
      <c r="H77" s="200"/>
      <c r="I77" s="200"/>
      <c r="J77" s="201"/>
      <c r="K77" s="28" t="str">
        <f>IF(E77="","#","")</f>
        <v>#</v>
      </c>
      <c r="L77" s="193" t="s">
        <v>7</v>
      </c>
      <c r="M77" s="194"/>
      <c r="N77" s="200"/>
      <c r="O77" s="200"/>
      <c r="P77" s="200"/>
      <c r="Q77" s="200"/>
      <c r="R77" s="200"/>
      <c r="S77" s="200"/>
      <c r="T77" s="201"/>
      <c r="U77" s="28" t="str">
        <f>IF(N77="","#","")</f>
        <v>#</v>
      </c>
    </row>
    <row r="78" spans="1:21" ht="16.5">
      <c r="B78" s="220" t="s">
        <v>23</v>
      </c>
      <c r="C78" s="221"/>
      <c r="D78" s="221"/>
      <c r="E78" s="200" t="str">
        <f t="shared" ref="E78:E80" si="13">E13</f>
        <v/>
      </c>
      <c r="F78" s="200"/>
      <c r="G78" s="200"/>
      <c r="H78" s="200"/>
      <c r="I78" s="200"/>
      <c r="J78" s="201"/>
      <c r="K78" s="28" t="str">
        <f>IF(E78="","#","")</f>
        <v>#</v>
      </c>
      <c r="L78" s="193" t="s">
        <v>9</v>
      </c>
      <c r="M78" s="194"/>
      <c r="N78" s="200"/>
      <c r="O78" s="200"/>
      <c r="P78" s="200"/>
      <c r="Q78" s="200"/>
      <c r="R78" s="200"/>
      <c r="S78" s="200"/>
      <c r="T78" s="201"/>
      <c r="U78" s="28" t="str">
        <f>IF(N78="","#","")</f>
        <v>#</v>
      </c>
    </row>
    <row r="79" spans="1:21" ht="16.5">
      <c r="B79" s="220" t="s">
        <v>25</v>
      </c>
      <c r="C79" s="221"/>
      <c r="D79" s="221"/>
      <c r="E79" s="200" t="str">
        <f t="shared" si="13"/>
        <v/>
      </c>
      <c r="F79" s="200"/>
      <c r="G79" s="200"/>
      <c r="H79" s="200"/>
      <c r="I79" s="200"/>
      <c r="J79" s="201"/>
      <c r="K79" s="28"/>
      <c r="L79" s="193" t="s">
        <v>11</v>
      </c>
      <c r="M79" s="194"/>
      <c r="N79" s="195"/>
      <c r="O79" s="195"/>
      <c r="P79" s="195"/>
      <c r="Q79" s="195"/>
      <c r="R79" s="195"/>
      <c r="S79" s="195"/>
      <c r="T79" s="196"/>
      <c r="U79" s="28"/>
    </row>
    <row r="80" spans="1:21" ht="16.5">
      <c r="B80" s="220" t="s">
        <v>10</v>
      </c>
      <c r="C80" s="221"/>
      <c r="D80" s="221"/>
      <c r="E80" s="306" t="str">
        <f t="shared" si="13"/>
        <v/>
      </c>
      <c r="F80" s="306"/>
      <c r="G80" s="306"/>
      <c r="H80" s="306"/>
      <c r="I80" s="306"/>
      <c r="J80" s="307"/>
      <c r="K80" s="28" t="str">
        <f>IF(E80="","#","")</f>
        <v>#</v>
      </c>
      <c r="L80" s="193" t="s">
        <v>13</v>
      </c>
      <c r="M80" s="194"/>
      <c r="N80" s="282"/>
      <c r="O80" s="282"/>
      <c r="P80" s="282"/>
      <c r="Q80" s="282"/>
      <c r="R80" s="282"/>
      <c r="S80" s="282"/>
      <c r="T80" s="283"/>
      <c r="U80" s="28"/>
    </row>
    <row r="81" spans="1:22" ht="16.5">
      <c r="B81" s="222" t="s">
        <v>12</v>
      </c>
      <c r="C81" s="223"/>
      <c r="D81" s="223"/>
      <c r="E81" s="224" t="str">
        <f>E16</f>
        <v/>
      </c>
      <c r="F81" s="224"/>
      <c r="G81" s="224"/>
      <c r="H81" s="224"/>
      <c r="I81" s="224"/>
      <c r="J81" s="225"/>
      <c r="K81" s="28" t="str">
        <f>IF(E81="","#","")</f>
        <v>#</v>
      </c>
      <c r="L81" s="226" t="s">
        <v>14</v>
      </c>
      <c r="M81" s="227"/>
      <c r="N81" s="228"/>
      <c r="O81" s="228"/>
      <c r="P81" s="228"/>
      <c r="Q81" s="228"/>
      <c r="R81" s="228"/>
      <c r="S81" s="228"/>
      <c r="T81" s="229"/>
      <c r="U81" s="28"/>
    </row>
    <row r="84" spans="1:22" ht="27">
      <c r="A84" s="197"/>
      <c r="B84" s="197"/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</row>
    <row r="85" spans="1:22" ht="16.5">
      <c r="B85" s="29" t="s">
        <v>73</v>
      </c>
      <c r="C85" s="30"/>
      <c r="D85" s="31"/>
      <c r="E85" s="31"/>
      <c r="F85" s="31"/>
      <c r="G85" s="31"/>
      <c r="H85" s="31" t="s">
        <v>173</v>
      </c>
      <c r="I85" s="31"/>
      <c r="J85" s="38" t="s">
        <v>87</v>
      </c>
      <c r="K85" s="28" t="str">
        <f>IF(J85="","#","")</f>
        <v/>
      </c>
      <c r="L85" s="212" t="s">
        <v>117</v>
      </c>
      <c r="M85" s="212"/>
      <c r="N85" s="212"/>
      <c r="O85" s="270">
        <v>8</v>
      </c>
      <c r="P85" s="271"/>
      <c r="Q85" s="55"/>
      <c r="R85" s="305" t="s">
        <v>118</v>
      </c>
      <c r="S85" s="305"/>
      <c r="T85" s="305"/>
      <c r="U85" s="305"/>
      <c r="V85" s="28" t="str">
        <f>IF(O85="","#","")</f>
        <v/>
      </c>
    </row>
    <row r="86" spans="1:22" ht="16.5">
      <c r="B86" s="193" t="s">
        <v>172</v>
      </c>
      <c r="C86" s="194"/>
      <c r="D86" s="200" t="s">
        <v>45</v>
      </c>
      <c r="E86" s="200"/>
      <c r="F86" s="36"/>
      <c r="G86" s="36"/>
      <c r="H86" s="36"/>
      <c r="I86" s="36"/>
      <c r="J86" s="40"/>
      <c r="K86" s="28" t="str">
        <f>IF(D86="","#","")</f>
        <v/>
      </c>
      <c r="L86" s="6"/>
      <c r="M86" s="6"/>
      <c r="N86" s="6"/>
      <c r="O86" s="91"/>
      <c r="P86" s="91"/>
      <c r="Q86" s="55"/>
      <c r="R86" s="305"/>
      <c r="S86" s="305"/>
      <c r="T86" s="305"/>
      <c r="U86" s="305"/>
      <c r="V86" s="28"/>
    </row>
    <row r="87" spans="1:22" ht="16.5">
      <c r="B87" s="193" t="s">
        <v>167</v>
      </c>
      <c r="C87" s="194"/>
      <c r="D87" s="200"/>
      <c r="E87" s="200"/>
      <c r="F87" s="200"/>
      <c r="G87" s="200"/>
      <c r="H87" s="200"/>
      <c r="I87" s="200"/>
      <c r="J87" s="201"/>
      <c r="K87" s="28" t="str">
        <f>IF(D87="","#","")</f>
        <v>#</v>
      </c>
      <c r="L87" s="9"/>
      <c r="M87" s="9"/>
      <c r="N87" s="9"/>
      <c r="O87" s="77"/>
      <c r="P87" s="77"/>
      <c r="Q87" s="77"/>
      <c r="R87" s="305"/>
      <c r="S87" s="305"/>
      <c r="T87" s="305"/>
      <c r="U87" s="305"/>
    </row>
    <row r="88" spans="1:22" ht="16.5">
      <c r="B88" s="193" t="s">
        <v>168</v>
      </c>
      <c r="C88" s="194"/>
      <c r="D88" s="200"/>
      <c r="E88" s="200"/>
      <c r="F88" s="200"/>
      <c r="G88" s="200"/>
      <c r="H88" s="200"/>
      <c r="I88" s="200"/>
      <c r="J88" s="201"/>
      <c r="K88" s="28" t="str">
        <f>IF(D88="","#","")</f>
        <v>#</v>
      </c>
      <c r="L88" s="9"/>
      <c r="M88" s="9"/>
      <c r="N88" s="9"/>
      <c r="O88" s="9"/>
      <c r="P88" s="9"/>
      <c r="Q88" s="9"/>
      <c r="R88" s="305"/>
      <c r="S88" s="305"/>
      <c r="T88" s="305"/>
      <c r="U88" s="305"/>
    </row>
    <row r="89" spans="1:22" ht="16.5">
      <c r="B89" s="193" t="s">
        <v>11</v>
      </c>
      <c r="C89" s="194"/>
      <c r="D89" s="280"/>
      <c r="E89" s="195"/>
      <c r="F89" s="195"/>
      <c r="G89" s="195"/>
      <c r="H89" s="195"/>
      <c r="I89" s="195"/>
      <c r="J89" s="196"/>
      <c r="K89" s="28" t="str">
        <f>IF(D89="","#","")</f>
        <v>#</v>
      </c>
      <c r="L89" s="48"/>
      <c r="M89" s="48"/>
      <c r="N89" s="48"/>
      <c r="O89" s="48"/>
      <c r="P89" s="48"/>
      <c r="Q89" s="48"/>
      <c r="R89" s="48"/>
      <c r="S89" s="48"/>
      <c r="T89" s="48"/>
      <c r="U89" s="48"/>
    </row>
    <row r="90" spans="1:22" ht="16.5">
      <c r="B90" s="193" t="s">
        <v>13</v>
      </c>
      <c r="C90" s="194"/>
      <c r="D90" s="281"/>
      <c r="E90" s="282"/>
      <c r="F90" s="282"/>
      <c r="G90" s="282"/>
      <c r="H90" s="282"/>
      <c r="I90" s="282"/>
      <c r="J90" s="283"/>
      <c r="K90" s="28"/>
      <c r="L90" s="48"/>
      <c r="M90" s="48"/>
      <c r="N90" s="48"/>
      <c r="O90" s="48"/>
      <c r="P90" s="48"/>
      <c r="Q90" s="48"/>
      <c r="R90" s="48"/>
      <c r="S90" s="48"/>
      <c r="T90" s="48"/>
      <c r="U90" s="48"/>
    </row>
    <row r="91" spans="1:22" ht="16.5">
      <c r="B91" s="226" t="s">
        <v>14</v>
      </c>
      <c r="C91" s="227"/>
      <c r="D91" s="284"/>
      <c r="E91" s="228"/>
      <c r="F91" s="228"/>
      <c r="G91" s="228"/>
      <c r="H91" s="228"/>
      <c r="I91" s="228"/>
      <c r="J91" s="229"/>
      <c r="K91" s="28" t="str">
        <f>IF(D91="","#","")</f>
        <v>#</v>
      </c>
      <c r="L91" s="48"/>
      <c r="M91" s="48"/>
      <c r="N91" s="48"/>
      <c r="O91" s="48"/>
      <c r="P91" s="48"/>
      <c r="Q91" s="48"/>
      <c r="R91" s="48"/>
      <c r="S91" s="48"/>
      <c r="T91" s="48"/>
      <c r="U91" s="48"/>
    </row>
    <row r="92" spans="1:22" ht="16.5">
      <c r="B92" s="9"/>
      <c r="C92" s="9"/>
      <c r="D92" s="9"/>
      <c r="E92" s="9"/>
      <c r="F92" s="9"/>
      <c r="G92" s="9"/>
      <c r="H92" s="9"/>
      <c r="I92" s="9"/>
      <c r="J92" s="9"/>
      <c r="K92" s="9"/>
      <c r="L92" s="48"/>
      <c r="M92" s="48"/>
      <c r="N92" s="48"/>
      <c r="O92" s="48"/>
      <c r="P92" s="48"/>
      <c r="Q92" s="48"/>
      <c r="R92" s="48"/>
      <c r="S92" s="48"/>
      <c r="T92" s="48"/>
      <c r="U92" s="48"/>
    </row>
    <row r="93" spans="1:22" ht="27.75" thickBot="1">
      <c r="A93" s="1" t="s">
        <v>28</v>
      </c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2" ht="27">
      <c r="A94" s="197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</row>
    <row r="95" spans="1:22">
      <c r="B95" s="35" t="s">
        <v>90</v>
      </c>
      <c r="D95" s="35"/>
    </row>
    <row r="96" spans="1:22">
      <c r="A96" s="35"/>
      <c r="B96" s="35"/>
      <c r="C96" s="35"/>
      <c r="D96" s="35" t="s">
        <v>91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</row>
    <row r="97" spans="2:20" ht="16.5">
      <c r="B97" s="212" t="s">
        <v>92</v>
      </c>
      <c r="C97" s="212"/>
      <c r="D97" s="212"/>
      <c r="E97" s="9"/>
      <c r="F97" s="9"/>
      <c r="G97" s="9"/>
      <c r="H97" s="9"/>
      <c r="I97" s="9"/>
      <c r="J97" s="9"/>
      <c r="K97" s="9"/>
      <c r="L97" s="6" t="s">
        <v>93</v>
      </c>
      <c r="M97" s="3"/>
      <c r="N97" s="9"/>
      <c r="O97" s="9"/>
      <c r="P97" s="9"/>
      <c r="Q97" s="9"/>
      <c r="R97" s="9"/>
      <c r="S97" s="9"/>
    </row>
    <row r="98" spans="2:20" ht="16.5">
      <c r="B98" s="13"/>
      <c r="C98" s="5" t="s">
        <v>7</v>
      </c>
      <c r="D98" s="37"/>
      <c r="E98" s="31"/>
      <c r="F98" s="31"/>
      <c r="G98" s="31"/>
      <c r="H98" s="31"/>
      <c r="I98" s="31"/>
      <c r="J98" s="38"/>
      <c r="K98" s="9"/>
      <c r="L98" s="13"/>
      <c r="M98" s="5" t="s">
        <v>7</v>
      </c>
      <c r="N98" s="37"/>
      <c r="O98" s="31"/>
      <c r="P98" s="31"/>
      <c r="Q98" s="31"/>
      <c r="R98" s="31"/>
      <c r="S98" s="31"/>
      <c r="T98" s="38"/>
    </row>
    <row r="99" spans="2:20" ht="16.5">
      <c r="B99" s="14"/>
      <c r="C99" s="27" t="s">
        <v>9</v>
      </c>
      <c r="D99" s="39"/>
      <c r="E99" s="36"/>
      <c r="F99" s="36"/>
      <c r="G99" s="36"/>
      <c r="H99" s="36"/>
      <c r="I99" s="36"/>
      <c r="J99" s="40"/>
      <c r="K99" s="9"/>
      <c r="L99" s="14"/>
      <c r="M99" s="27" t="s">
        <v>9</v>
      </c>
      <c r="N99" s="39"/>
      <c r="O99" s="36"/>
      <c r="P99" s="36"/>
      <c r="Q99" s="36"/>
      <c r="R99" s="36"/>
      <c r="S99" s="36"/>
      <c r="T99" s="40"/>
    </row>
    <row r="100" spans="2:20" ht="16.5">
      <c r="B100" s="14"/>
      <c r="C100" s="27" t="s">
        <v>29</v>
      </c>
      <c r="D100" s="39"/>
      <c r="E100" s="36"/>
      <c r="F100" s="36"/>
      <c r="G100" s="36"/>
      <c r="H100" s="36"/>
      <c r="I100" s="36"/>
      <c r="J100" s="40"/>
      <c r="K100" s="9"/>
      <c r="L100" s="14"/>
      <c r="M100" s="27" t="s">
        <v>29</v>
      </c>
      <c r="N100" s="39"/>
      <c r="O100" s="36"/>
      <c r="P100" s="36"/>
      <c r="Q100" s="36"/>
      <c r="R100" s="36"/>
      <c r="S100" s="36"/>
      <c r="T100" s="40"/>
    </row>
    <row r="101" spans="2:20" ht="16.5">
      <c r="B101" s="193"/>
      <c r="C101" s="216"/>
      <c r="D101" s="39"/>
      <c r="E101" s="36"/>
      <c r="F101" s="36"/>
      <c r="G101" s="36"/>
      <c r="H101" s="36"/>
      <c r="I101" s="36"/>
      <c r="J101" s="40"/>
      <c r="K101" s="9"/>
      <c r="L101" s="193"/>
      <c r="M101" s="216"/>
      <c r="N101" s="39"/>
      <c r="O101" s="36"/>
      <c r="P101" s="36"/>
      <c r="Q101" s="36"/>
      <c r="R101" s="36"/>
      <c r="S101" s="36"/>
      <c r="T101" s="40"/>
    </row>
    <row r="102" spans="2:20" ht="16.5">
      <c r="B102" s="193" t="s">
        <v>30</v>
      </c>
      <c r="C102" s="216"/>
      <c r="D102" s="39"/>
      <c r="E102" s="36"/>
      <c r="F102" s="36"/>
      <c r="G102" s="36"/>
      <c r="H102" s="36"/>
      <c r="I102" s="41"/>
      <c r="J102" s="40"/>
      <c r="K102" s="9"/>
      <c r="L102" s="193" t="s">
        <v>30</v>
      </c>
      <c r="M102" s="216"/>
      <c r="N102" s="39"/>
      <c r="O102" s="36"/>
      <c r="P102" s="36"/>
      <c r="Q102" s="36"/>
      <c r="R102" s="36"/>
      <c r="S102" s="36"/>
      <c r="T102" s="40"/>
    </row>
    <row r="103" spans="2:20" ht="16.5">
      <c r="B103" s="193" t="s">
        <v>31</v>
      </c>
      <c r="C103" s="216"/>
      <c r="D103" s="39"/>
      <c r="E103" s="36"/>
      <c r="F103" s="36"/>
      <c r="G103" s="36"/>
      <c r="H103" s="36"/>
      <c r="I103" s="41"/>
      <c r="J103" s="40"/>
      <c r="K103" s="9"/>
      <c r="L103" s="193" t="s">
        <v>31</v>
      </c>
      <c r="M103" s="216"/>
      <c r="N103" s="39"/>
      <c r="O103" s="36"/>
      <c r="P103" s="36"/>
      <c r="Q103" s="36"/>
      <c r="R103" s="36"/>
      <c r="S103" s="36"/>
      <c r="T103" s="40"/>
    </row>
    <row r="104" spans="2:20" ht="16.5">
      <c r="B104" s="14"/>
      <c r="C104" s="9"/>
      <c r="D104" s="39"/>
      <c r="E104" s="36"/>
      <c r="F104" s="36"/>
      <c r="G104" s="36"/>
      <c r="H104" s="36"/>
      <c r="I104" s="41"/>
      <c r="J104" s="40"/>
      <c r="K104" s="9"/>
      <c r="L104" s="14"/>
      <c r="M104" s="9"/>
      <c r="N104" s="39"/>
      <c r="O104" s="36"/>
      <c r="P104" s="36"/>
      <c r="Q104" s="36"/>
      <c r="R104" s="36"/>
      <c r="S104" s="36"/>
      <c r="T104" s="40"/>
    </row>
    <row r="105" spans="2:20" ht="16.5">
      <c r="B105" s="14"/>
      <c r="C105" s="9"/>
      <c r="D105" s="39"/>
      <c r="E105" s="36"/>
      <c r="F105" s="36"/>
      <c r="G105" s="36"/>
      <c r="H105" s="36"/>
      <c r="I105" s="41"/>
      <c r="J105" s="40"/>
      <c r="K105" s="9"/>
      <c r="L105" s="14"/>
      <c r="M105" s="9"/>
      <c r="N105" s="39"/>
      <c r="O105" s="36"/>
      <c r="P105" s="36"/>
      <c r="Q105" s="36"/>
      <c r="R105" s="36"/>
      <c r="S105" s="36"/>
      <c r="T105" s="40"/>
    </row>
    <row r="106" spans="2:20" ht="16.5">
      <c r="B106" s="11"/>
      <c r="C106" s="12"/>
      <c r="D106" s="42"/>
      <c r="E106" s="43"/>
      <c r="F106" s="43"/>
      <c r="G106" s="43"/>
      <c r="H106" s="43"/>
      <c r="I106" s="43"/>
      <c r="J106" s="44"/>
      <c r="K106" s="9"/>
      <c r="L106" s="11"/>
      <c r="M106" s="12"/>
      <c r="N106" s="42"/>
      <c r="O106" s="43"/>
      <c r="P106" s="43"/>
      <c r="Q106" s="43"/>
      <c r="R106" s="43"/>
      <c r="S106" s="43"/>
      <c r="T106" s="44"/>
    </row>
  </sheetData>
  <sheetProtection selectLockedCells="1"/>
  <mergeCells count="275">
    <mergeCell ref="Q34:T34"/>
    <mergeCell ref="B86:C86"/>
    <mergeCell ref="D86:E86"/>
    <mergeCell ref="R85:U88"/>
    <mergeCell ref="L85:N85"/>
    <mergeCell ref="O85:P85"/>
    <mergeCell ref="S60:T60"/>
    <mergeCell ref="Q60:R60"/>
    <mergeCell ref="O60:P60"/>
    <mergeCell ref="M60:N60"/>
    <mergeCell ref="K60:L60"/>
    <mergeCell ref="K61:L61"/>
    <mergeCell ref="M61:N61"/>
    <mergeCell ref="O61:P61"/>
    <mergeCell ref="Q61:R61"/>
    <mergeCell ref="S61:T61"/>
    <mergeCell ref="E76:J76"/>
    <mergeCell ref="A84:T84"/>
    <mergeCell ref="L76:M76"/>
    <mergeCell ref="E80:J80"/>
    <mergeCell ref="L80:M80"/>
    <mergeCell ref="N80:T80"/>
    <mergeCell ref="D65:T68"/>
    <mergeCell ref="K46:L46"/>
    <mergeCell ref="M46:N46"/>
    <mergeCell ref="O46:P46"/>
    <mergeCell ref="Q46:R46"/>
    <mergeCell ref="S46:T46"/>
    <mergeCell ref="K42:L42"/>
    <mergeCell ref="K43:L43"/>
    <mergeCell ref="M42:N42"/>
    <mergeCell ref="M43:N43"/>
    <mergeCell ref="O42:P42"/>
    <mergeCell ref="O43:P43"/>
    <mergeCell ref="Q42:R42"/>
    <mergeCell ref="S42:T42"/>
    <mergeCell ref="Q43:R43"/>
    <mergeCell ref="S43:T43"/>
    <mergeCell ref="M44:N44"/>
    <mergeCell ref="O44:P44"/>
    <mergeCell ref="Q44:R44"/>
    <mergeCell ref="S44:T44"/>
    <mergeCell ref="A44:D44"/>
    <mergeCell ref="E45:I45"/>
    <mergeCell ref="D42:D43"/>
    <mergeCell ref="N76:T76"/>
    <mergeCell ref="B77:D77"/>
    <mergeCell ref="E77:J77"/>
    <mergeCell ref="L77:M77"/>
    <mergeCell ref="N77:T77"/>
    <mergeCell ref="Q63:R63"/>
    <mergeCell ref="E36:I36"/>
    <mergeCell ref="M36:N36"/>
    <mergeCell ref="O36:P36"/>
    <mergeCell ref="Q36:R36"/>
    <mergeCell ref="S36:T36"/>
    <mergeCell ref="M39:N39"/>
    <mergeCell ref="O39:P39"/>
    <mergeCell ref="Q39:R39"/>
    <mergeCell ref="S39:T39"/>
    <mergeCell ref="Q37:R37"/>
    <mergeCell ref="K45:L45"/>
    <mergeCell ref="M45:N45"/>
    <mergeCell ref="O45:P45"/>
    <mergeCell ref="Q45:R45"/>
    <mergeCell ref="S45:T45"/>
    <mergeCell ref="K36:L36"/>
    <mergeCell ref="K39:L39"/>
    <mergeCell ref="K40:L40"/>
    <mergeCell ref="O59:P59"/>
    <mergeCell ref="Q59:R59"/>
    <mergeCell ref="S59:T59"/>
    <mergeCell ref="K53:L53"/>
    <mergeCell ref="M53:N53"/>
    <mergeCell ref="O53:P53"/>
    <mergeCell ref="Q53:R53"/>
    <mergeCell ref="S53:T53"/>
    <mergeCell ref="K57:L57"/>
    <mergeCell ref="M57:N57"/>
    <mergeCell ref="O57:P57"/>
    <mergeCell ref="Q57:R57"/>
    <mergeCell ref="S57:T57"/>
    <mergeCell ref="S55:T55"/>
    <mergeCell ref="K59:L59"/>
    <mergeCell ref="M59:N59"/>
    <mergeCell ref="E22:J22"/>
    <mergeCell ref="L22:M22"/>
    <mergeCell ref="N22:T22"/>
    <mergeCell ref="B23:D23"/>
    <mergeCell ref="E23:J23"/>
    <mergeCell ref="L23:M23"/>
    <mergeCell ref="N23:T23"/>
    <mergeCell ref="B22:D22"/>
    <mergeCell ref="M1:T1"/>
    <mergeCell ref="B12:D12"/>
    <mergeCell ref="E12:J12"/>
    <mergeCell ref="L12:M12"/>
    <mergeCell ref="N12:T12"/>
    <mergeCell ref="B13:D13"/>
    <mergeCell ref="E13:J13"/>
    <mergeCell ref="L13:M13"/>
    <mergeCell ref="N13:T13"/>
    <mergeCell ref="A7:J7"/>
    <mergeCell ref="A10:T10"/>
    <mergeCell ref="B11:D11"/>
    <mergeCell ref="E11:J11"/>
    <mergeCell ref="L11:M11"/>
    <mergeCell ref="N11:T11"/>
    <mergeCell ref="C9:T9"/>
    <mergeCell ref="B103:C103"/>
    <mergeCell ref="L103:M103"/>
    <mergeCell ref="A32:T32"/>
    <mergeCell ref="A26:T26"/>
    <mergeCell ref="B24:D24"/>
    <mergeCell ref="E24:J24"/>
    <mergeCell ref="E31:J31"/>
    <mergeCell ref="B31:D31"/>
    <mergeCell ref="E54:I54"/>
    <mergeCell ref="E55:I55"/>
    <mergeCell ref="E47:I47"/>
    <mergeCell ref="E53:I53"/>
    <mergeCell ref="A56:D56"/>
    <mergeCell ref="A61:D61"/>
    <mergeCell ref="L24:M24"/>
    <mergeCell ref="N24:T24"/>
    <mergeCell ref="B25:D25"/>
    <mergeCell ref="E25:J25"/>
    <mergeCell ref="L25:M25"/>
    <mergeCell ref="N25:T25"/>
    <mergeCell ref="A28:T28"/>
    <mergeCell ref="B29:D29"/>
    <mergeCell ref="E29:J29"/>
    <mergeCell ref="O29:P29"/>
    <mergeCell ref="B16:D16"/>
    <mergeCell ref="E16:J16"/>
    <mergeCell ref="L16:M16"/>
    <mergeCell ref="N16:T16"/>
    <mergeCell ref="B20:D20"/>
    <mergeCell ref="E20:J20"/>
    <mergeCell ref="L20:M20"/>
    <mergeCell ref="N20:T20"/>
    <mergeCell ref="B21:D21"/>
    <mergeCell ref="E21:J21"/>
    <mergeCell ref="L21:M21"/>
    <mergeCell ref="A17:T17"/>
    <mergeCell ref="C18:T18"/>
    <mergeCell ref="A19:T19"/>
    <mergeCell ref="N21:T21"/>
    <mergeCell ref="O2:T2"/>
    <mergeCell ref="B14:D14"/>
    <mergeCell ref="E14:J14"/>
    <mergeCell ref="L14:M14"/>
    <mergeCell ref="N14:T14"/>
    <mergeCell ref="B15:D15"/>
    <mergeCell ref="E15:J15"/>
    <mergeCell ref="L15:M15"/>
    <mergeCell ref="N15:T15"/>
    <mergeCell ref="O3:T3"/>
    <mergeCell ref="O4:T4"/>
    <mergeCell ref="O5:T5"/>
    <mergeCell ref="A1:I5"/>
    <mergeCell ref="M2:N2"/>
    <mergeCell ref="M3:N3"/>
    <mergeCell ref="M4:N4"/>
    <mergeCell ref="M5:N5"/>
    <mergeCell ref="L102:M102"/>
    <mergeCell ref="B102:C102"/>
    <mergeCell ref="A94:T94"/>
    <mergeCell ref="B97:D97"/>
    <mergeCell ref="B87:C87"/>
    <mergeCell ref="D87:J87"/>
    <mergeCell ref="B88:C88"/>
    <mergeCell ref="B78:D78"/>
    <mergeCell ref="E78:J78"/>
    <mergeCell ref="B81:D81"/>
    <mergeCell ref="E81:J81"/>
    <mergeCell ref="L81:M81"/>
    <mergeCell ref="N81:T81"/>
    <mergeCell ref="B80:D80"/>
    <mergeCell ref="D88:J88"/>
    <mergeCell ref="B89:C89"/>
    <mergeCell ref="D89:J89"/>
    <mergeCell ref="B90:C90"/>
    <mergeCell ref="D90:J90"/>
    <mergeCell ref="B91:C91"/>
    <mergeCell ref="D91:J91"/>
    <mergeCell ref="B79:D79"/>
    <mergeCell ref="E79:J79"/>
    <mergeCell ref="L31:N31"/>
    <mergeCell ref="O31:T31"/>
    <mergeCell ref="B101:C101"/>
    <mergeCell ref="L101:M101"/>
    <mergeCell ref="B74:F74"/>
    <mergeCell ref="G74:U74"/>
    <mergeCell ref="K37:L37"/>
    <mergeCell ref="Q58:R58"/>
    <mergeCell ref="S58:T58"/>
    <mergeCell ref="K58:L58"/>
    <mergeCell ref="Q50:R50"/>
    <mergeCell ref="S50:T50"/>
    <mergeCell ref="M48:N48"/>
    <mergeCell ref="O48:P48"/>
    <mergeCell ref="Q48:R48"/>
    <mergeCell ref="S48:T48"/>
    <mergeCell ref="K49:L49"/>
    <mergeCell ref="M49:N49"/>
    <mergeCell ref="O49:P49"/>
    <mergeCell ref="Q49:R49"/>
    <mergeCell ref="S49:T49"/>
    <mergeCell ref="K48:L48"/>
    <mergeCell ref="D69:T69"/>
    <mergeCell ref="D70:T70"/>
    <mergeCell ref="L79:M79"/>
    <mergeCell ref="N79:T79"/>
    <mergeCell ref="A73:T73"/>
    <mergeCell ref="B76:D76"/>
    <mergeCell ref="S40:T40"/>
    <mergeCell ref="L78:M78"/>
    <mergeCell ref="N78:T78"/>
    <mergeCell ref="A63:D63"/>
    <mergeCell ref="S63:T63"/>
    <mergeCell ref="O47:P47"/>
    <mergeCell ref="M58:N58"/>
    <mergeCell ref="O58:P58"/>
    <mergeCell ref="K54:L54"/>
    <mergeCell ref="A53:D53"/>
    <mergeCell ref="A47:D47"/>
    <mergeCell ref="Q55:R55"/>
    <mergeCell ref="K50:L50"/>
    <mergeCell ref="K51:L51"/>
    <mergeCell ref="K52:L52"/>
    <mergeCell ref="M50:N50"/>
    <mergeCell ref="M51:N51"/>
    <mergeCell ref="M52:N52"/>
    <mergeCell ref="O50:P50"/>
    <mergeCell ref="M54:N54"/>
    <mergeCell ref="K38:L38"/>
    <mergeCell ref="K55:L55"/>
    <mergeCell ref="K47:L47"/>
    <mergeCell ref="M38:N38"/>
    <mergeCell ref="O38:P38"/>
    <mergeCell ref="M40:N40"/>
    <mergeCell ref="B36:D36"/>
    <mergeCell ref="S35:T35"/>
    <mergeCell ref="S37:T37"/>
    <mergeCell ref="Q38:R38"/>
    <mergeCell ref="S38:T38"/>
    <mergeCell ref="K35:L35"/>
    <mergeCell ref="M35:N35"/>
    <mergeCell ref="O35:P35"/>
    <mergeCell ref="O54:P54"/>
    <mergeCell ref="K41:L41"/>
    <mergeCell ref="O40:P40"/>
    <mergeCell ref="M41:N41"/>
    <mergeCell ref="O41:P41"/>
    <mergeCell ref="Q41:R41"/>
    <mergeCell ref="S41:T41"/>
    <mergeCell ref="Q40:R40"/>
    <mergeCell ref="D37:D41"/>
    <mergeCell ref="Q35:R35"/>
    <mergeCell ref="M55:N55"/>
    <mergeCell ref="O55:P55"/>
    <mergeCell ref="M47:N47"/>
    <mergeCell ref="Q51:R51"/>
    <mergeCell ref="Q52:R52"/>
    <mergeCell ref="S51:T51"/>
    <mergeCell ref="S52:T52"/>
    <mergeCell ref="O51:P51"/>
    <mergeCell ref="O52:P52"/>
    <mergeCell ref="Q47:R47"/>
    <mergeCell ref="S47:T47"/>
    <mergeCell ref="Q54:R54"/>
    <mergeCell ref="S54:T54"/>
    <mergeCell ref="M37:N37"/>
    <mergeCell ref="O37:P37"/>
  </mergeCells>
  <dataValidations count="4">
    <dataValidation type="list" allowBlank="1" showInputMessage="1" showErrorMessage="1" sqref="E29:J29">
      <formula1>Contrat</formula1>
    </dataValidation>
    <dataValidation type="list" allowBlank="1" showInputMessage="1" showErrorMessage="1" sqref="G74:U74">
      <formula1>FAS</formula1>
    </dataValidation>
    <dataValidation type="list" allowBlank="1" showInputMessage="1" showErrorMessage="1" sqref="J85">
      <formula1>Contact</formula1>
    </dataValidation>
    <dataValidation type="list" allowBlank="1" showInputMessage="1" showErrorMessage="1" sqref="D86:E86">
      <formula1>Civilite</formula1>
    </dataValidation>
  </dataValidations>
  <pageMargins left="0.7" right="0.7" top="0.75" bottom="0.75" header="0.3" footer="0.3"/>
  <pageSetup paperSize="9" scale="31" orientation="portrait" r:id="rId1"/>
  <ignoredErrors>
    <ignoredError sqref="I15:J16 I20:J20 Q20:T25 E31 I76:J81 E76:G81 F25:G25 F16:G16 O25 M44:T44 Q58:R58 Q48:T49 Q50:T52 E54:I54 E55:I55 Q55:T55 N43 Q45:T46 F20:G20 F45:I45 M56:N56 N42 F15:G15 F22:G22 F23:G23 F24:G24 I22:J25 P37 P38 P39 P40 P41 Q42:R42 Q43:R43 P48 P49 P50 P51 P52 O20 O21 O22 O23 O24 R57 F42:I43 S37:T37 S38:T38 S39:T39 S40:T40 S41:T41 N5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4">
              <controlPr defaultSize="0" autoFill="0" autoLine="0" autoPict="0">
                <anchor moveWithCells="1">
                  <from>
                    <xdr:col>2</xdr:col>
                    <xdr:colOff>485775</xdr:colOff>
                    <xdr:row>94</xdr:row>
                    <xdr:rowOff>142875</xdr:rowOff>
                  </from>
                  <to>
                    <xdr:col>3</xdr:col>
                    <xdr:colOff>9525</xdr:colOff>
                    <xdr:row>96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'Liste DSP'!$A:$A</xm:f>
          </x14:formula1>
          <xm:sqref>O5:T5</xm:sqref>
        </x14:dataValidation>
        <x14:dataValidation type="list" allowBlank="1" showInputMessage="1" showErrorMessage="1">
          <x14:formula1>
            <xm:f>Liste_OC!$A:$A</xm:f>
          </x14:formula1>
          <xm:sqref>C9:T9</xm:sqref>
        </x14:dataValidation>
        <x14:dataValidation type="list" allowBlank="1" showInputMessage="1" showErrorMessage="1">
          <x14:formula1>
            <xm:f>Liste!$B$3:$B$6</xm:f>
          </x14:formula1>
          <xm:sqref>O29:P29</xm:sqref>
        </x14:dataValidation>
        <x14:dataValidation type="list" allowBlank="1" showInputMessage="1" showErrorMessage="1">
          <x14:formula1>
            <xm:f>'Liste IC'!A:A</xm:f>
          </x14:formula1>
          <xm:sqref>O2:T2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1"/>
  <sheetViews>
    <sheetView workbookViewId="0">
      <selection activeCell="N24" sqref="N24"/>
    </sheetView>
  </sheetViews>
  <sheetFormatPr baseColWidth="10" defaultRowHeight="15"/>
  <cols>
    <col min="1" max="1" width="45" bestFit="1" customWidth="1"/>
    <col min="2" max="3" width="14.28515625" customWidth="1"/>
    <col min="4" max="4" width="23.7109375" bestFit="1" customWidth="1"/>
    <col min="5" max="6" width="8.85546875" bestFit="1" customWidth="1"/>
    <col min="7" max="7" width="15" bestFit="1" customWidth="1"/>
    <col min="8" max="9" width="7.7109375" bestFit="1" customWidth="1"/>
    <col min="10" max="10" width="23.85546875" bestFit="1" customWidth="1"/>
    <col min="11" max="12" width="7.7109375" bestFit="1" customWidth="1"/>
    <col min="13" max="13" width="6.28515625" bestFit="1" customWidth="1"/>
    <col min="14" max="14" width="10.7109375" bestFit="1" customWidth="1"/>
    <col min="15" max="15" width="23.85546875" bestFit="1" customWidth="1"/>
    <col min="16" max="16" width="7.7109375" bestFit="1" customWidth="1"/>
    <col min="17" max="17" width="6.5703125" customWidth="1"/>
  </cols>
  <sheetData>
    <row r="1" spans="1:17">
      <c r="A1" s="100" t="s">
        <v>250</v>
      </c>
      <c r="B1" s="101" t="s">
        <v>21</v>
      </c>
      <c r="C1" s="104" t="s">
        <v>81</v>
      </c>
      <c r="D1" s="106" t="s">
        <v>36</v>
      </c>
      <c r="E1" s="101" t="s">
        <v>21</v>
      </c>
      <c r="F1" s="104" t="s">
        <v>81</v>
      </c>
      <c r="G1" s="106" t="s">
        <v>88</v>
      </c>
      <c r="H1" s="101" t="s">
        <v>21</v>
      </c>
      <c r="I1" s="102" t="s">
        <v>81</v>
      </c>
      <c r="J1" s="106" t="s">
        <v>240</v>
      </c>
      <c r="K1" s="101" t="s">
        <v>21</v>
      </c>
      <c r="L1" s="104" t="s">
        <v>81</v>
      </c>
      <c r="M1" s="109" t="s">
        <v>170</v>
      </c>
      <c r="N1" s="109" t="s">
        <v>175</v>
      </c>
      <c r="O1" s="106" t="s">
        <v>257</v>
      </c>
      <c r="P1" s="101" t="s">
        <v>21</v>
      </c>
      <c r="Q1" s="104" t="s">
        <v>81</v>
      </c>
    </row>
    <row r="2" spans="1:17">
      <c r="A2" s="20"/>
      <c r="B2" s="103"/>
      <c r="C2" s="105"/>
      <c r="D2" s="107"/>
      <c r="E2" s="119"/>
      <c r="F2" s="120"/>
      <c r="G2" s="136" t="s">
        <v>254</v>
      </c>
      <c r="H2" s="137"/>
      <c r="I2" s="138"/>
      <c r="J2" s="136" t="s">
        <v>265</v>
      </c>
      <c r="K2" s="119">
        <v>250</v>
      </c>
      <c r="L2" s="138"/>
      <c r="M2" s="33" t="s">
        <v>87</v>
      </c>
      <c r="N2" s="33" t="s">
        <v>45</v>
      </c>
      <c r="O2" s="136" t="s">
        <v>251</v>
      </c>
      <c r="P2" s="119">
        <v>100</v>
      </c>
      <c r="Q2" s="138"/>
    </row>
    <row r="3" spans="1:17">
      <c r="A3" s="136" t="s">
        <v>266</v>
      </c>
      <c r="B3" s="119">
        <v>400</v>
      </c>
      <c r="C3" s="138"/>
      <c r="D3" s="136" t="s">
        <v>259</v>
      </c>
      <c r="E3" s="137"/>
      <c r="F3" s="120">
        <v>100</v>
      </c>
      <c r="G3" s="136" t="s">
        <v>253</v>
      </c>
      <c r="H3" s="137"/>
      <c r="I3" s="120">
        <v>100</v>
      </c>
      <c r="J3" s="136" t="s">
        <v>268</v>
      </c>
      <c r="K3" s="119">
        <v>250</v>
      </c>
      <c r="L3" s="120">
        <v>15</v>
      </c>
      <c r="M3" s="33" t="s">
        <v>89</v>
      </c>
      <c r="N3" s="33" t="s">
        <v>174</v>
      </c>
      <c r="O3" s="136" t="s">
        <v>258</v>
      </c>
      <c r="P3" s="119">
        <v>80</v>
      </c>
      <c r="Q3" s="138"/>
    </row>
    <row r="4" spans="1:17">
      <c r="A4" s="136" t="s">
        <v>274</v>
      </c>
      <c r="B4" s="119">
        <v>0</v>
      </c>
      <c r="C4" s="120">
        <v>0</v>
      </c>
      <c r="D4" s="136" t="s">
        <v>261</v>
      </c>
      <c r="E4" s="137"/>
      <c r="F4" s="120">
        <v>150</v>
      </c>
      <c r="G4" s="108"/>
      <c r="H4" s="20"/>
      <c r="I4" s="20"/>
      <c r="J4" s="136" t="s">
        <v>269</v>
      </c>
      <c r="K4" s="119">
        <v>250</v>
      </c>
      <c r="L4" s="120">
        <v>30</v>
      </c>
      <c r="M4" s="33"/>
      <c r="N4" s="33"/>
      <c r="O4" s="136" t="s">
        <v>274</v>
      </c>
      <c r="P4" s="119">
        <v>0</v>
      </c>
      <c r="Q4" s="120">
        <v>0</v>
      </c>
    </row>
    <row r="5" spans="1:17">
      <c r="A5" s="136" t="s">
        <v>249</v>
      </c>
      <c r="B5" s="137"/>
      <c r="C5" s="120">
        <v>87</v>
      </c>
      <c r="D5" s="136" t="s">
        <v>262</v>
      </c>
      <c r="E5" s="137"/>
      <c r="F5" s="120">
        <v>225</v>
      </c>
      <c r="G5" s="33"/>
      <c r="H5" s="20"/>
      <c r="I5" s="20"/>
      <c r="J5" s="136" t="s">
        <v>270</v>
      </c>
      <c r="K5" s="119">
        <v>250</v>
      </c>
      <c r="L5" s="120">
        <v>40</v>
      </c>
      <c r="M5" s="71"/>
      <c r="N5" s="71"/>
      <c r="O5" s="33"/>
      <c r="P5" s="33"/>
      <c r="Q5" s="33"/>
    </row>
    <row r="6" spans="1:17">
      <c r="A6" s="136" t="s">
        <v>274</v>
      </c>
      <c r="B6" s="119">
        <v>0</v>
      </c>
      <c r="C6" s="120">
        <v>0</v>
      </c>
      <c r="D6" s="136" t="s">
        <v>263</v>
      </c>
      <c r="E6" s="137"/>
      <c r="F6" s="120">
        <v>300</v>
      </c>
      <c r="G6" s="33"/>
      <c r="H6" s="20"/>
      <c r="I6" s="20"/>
      <c r="J6" s="136" t="s">
        <v>271</v>
      </c>
      <c r="K6" s="119">
        <v>250</v>
      </c>
      <c r="L6" s="120">
        <v>60</v>
      </c>
      <c r="M6" s="71"/>
      <c r="N6" s="71"/>
      <c r="O6" s="20"/>
      <c r="P6" s="20"/>
      <c r="Q6" s="20"/>
    </row>
    <row r="7" spans="1:17">
      <c r="A7" s="22"/>
      <c r="B7" s="22"/>
      <c r="C7" s="22"/>
      <c r="D7" s="136" t="s">
        <v>264</v>
      </c>
      <c r="E7" s="137"/>
      <c r="F7" s="120">
        <v>800</v>
      </c>
      <c r="G7" s="20"/>
      <c r="H7" s="20"/>
      <c r="I7" s="20"/>
      <c r="J7" s="136" t="s">
        <v>272</v>
      </c>
      <c r="K7" s="119">
        <v>250</v>
      </c>
      <c r="L7" s="120">
        <v>80</v>
      </c>
      <c r="M7" s="71"/>
      <c r="N7" s="71"/>
      <c r="O7" s="20"/>
      <c r="P7" s="20"/>
      <c r="Q7" s="20"/>
    </row>
    <row r="8" spans="1:17">
      <c r="A8" s="22"/>
      <c r="B8" s="22"/>
      <c r="C8" s="22"/>
      <c r="D8" s="107"/>
      <c r="E8" s="119"/>
      <c r="F8" s="120"/>
      <c r="G8" s="20"/>
      <c r="H8" s="20"/>
      <c r="I8" s="20"/>
      <c r="J8" s="136" t="s">
        <v>274</v>
      </c>
      <c r="K8" s="119">
        <v>0</v>
      </c>
      <c r="L8" s="120">
        <v>0</v>
      </c>
      <c r="M8" s="71"/>
      <c r="N8" s="71"/>
      <c r="O8" s="20"/>
      <c r="P8" s="20"/>
      <c r="Q8" s="20"/>
    </row>
    <row r="9" spans="1:17">
      <c r="A9" s="22"/>
      <c r="B9" s="22"/>
      <c r="C9" s="22"/>
      <c r="D9" s="136" t="s">
        <v>276</v>
      </c>
      <c r="E9" s="119">
        <v>500</v>
      </c>
      <c r="F9" s="138"/>
      <c r="G9" s="20"/>
      <c r="H9" s="20"/>
      <c r="I9" s="20"/>
      <c r="J9" s="107"/>
      <c r="K9" s="119"/>
      <c r="L9" s="120"/>
      <c r="M9" s="71"/>
      <c r="N9" s="71"/>
      <c r="O9" s="20"/>
      <c r="P9" s="20"/>
      <c r="Q9" s="20"/>
    </row>
    <row r="10" spans="1:17">
      <c r="A10" s="22"/>
      <c r="B10" s="22"/>
      <c r="C10" s="22"/>
      <c r="D10" s="136" t="s">
        <v>277</v>
      </c>
      <c r="E10" s="119">
        <v>300</v>
      </c>
      <c r="F10" s="138"/>
      <c r="G10" s="20"/>
      <c r="H10" s="20"/>
      <c r="I10" s="20"/>
      <c r="J10" s="20"/>
      <c r="K10" s="33"/>
      <c r="L10" s="33"/>
      <c r="M10" s="33"/>
      <c r="N10" s="33"/>
      <c r="O10" s="20"/>
      <c r="P10" s="20"/>
      <c r="Q10" s="20"/>
    </row>
    <row r="11" spans="1:17">
      <c r="A11" s="22"/>
      <c r="B11" s="22"/>
      <c r="C11" s="22"/>
      <c r="D11" s="20"/>
      <c r="E11" s="20"/>
      <c r="F11" s="20"/>
      <c r="G11" s="20"/>
      <c r="H11" s="20"/>
      <c r="I11" s="20"/>
      <c r="J11" s="20"/>
      <c r="K11" s="33"/>
      <c r="L11" s="33"/>
      <c r="M11" s="33"/>
      <c r="N11" s="33"/>
      <c r="O11" s="20"/>
      <c r="P11" s="20"/>
      <c r="Q11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F31" sqref="F31"/>
    </sheetView>
  </sheetViews>
  <sheetFormatPr baseColWidth="10" defaultRowHeight="15"/>
  <cols>
    <col min="2" max="2" width="25" customWidth="1"/>
    <col min="8" max="8" width="29.85546875" bestFit="1" customWidth="1"/>
    <col min="9" max="9" width="11.85546875" style="87" customWidth="1"/>
    <col min="10" max="10" width="11.5703125" style="87"/>
  </cols>
  <sheetData>
    <row r="1" spans="1:15">
      <c r="A1" s="369" t="s">
        <v>169</v>
      </c>
      <c r="B1" s="369"/>
      <c r="C1" s="370"/>
      <c r="D1" s="370"/>
      <c r="E1" s="371" t="s">
        <v>170</v>
      </c>
      <c r="F1" s="371"/>
      <c r="G1" s="371"/>
      <c r="H1" s="371"/>
      <c r="I1" s="371"/>
      <c r="J1" s="371"/>
      <c r="K1" s="371"/>
      <c r="L1" s="371"/>
    </row>
    <row r="2" spans="1:15" ht="30">
      <c r="A2" s="85" t="s">
        <v>128</v>
      </c>
      <c r="B2" s="86" t="s">
        <v>129</v>
      </c>
      <c r="C2" s="88" t="s">
        <v>171</v>
      </c>
      <c r="D2" s="86" t="s">
        <v>147</v>
      </c>
      <c r="E2" s="86" t="s">
        <v>148</v>
      </c>
      <c r="F2" s="86" t="s">
        <v>149</v>
      </c>
      <c r="G2" s="86" t="s">
        <v>150</v>
      </c>
      <c r="H2" s="86" t="s">
        <v>151</v>
      </c>
      <c r="I2" s="86" t="s">
        <v>152</v>
      </c>
      <c r="J2" s="86" t="s">
        <v>153</v>
      </c>
      <c r="K2" s="86" t="s">
        <v>154</v>
      </c>
      <c r="L2" s="86" t="s">
        <v>155</v>
      </c>
      <c r="N2" t="s">
        <v>149</v>
      </c>
      <c r="O2" t="s">
        <v>150</v>
      </c>
    </row>
    <row r="3" spans="1:15">
      <c r="A3" s="89" t="str">
        <f>IF(C3="","",IFERROR(VLOOKUP(B3,'Code OC'!$A:$B,2,FALSE),""))</f>
        <v/>
      </c>
      <c r="B3" s="89" t="str">
        <f>IF(C3="","",IF('HEB NRO_VN'!$C$9="","",'HEB NRO_VN'!$C$9))</f>
        <v/>
      </c>
      <c r="C3" s="89" t="str">
        <f>IF(Adresses!B12="","",VLOOKUP(Adresses!B12,NRO!$D:$M,10,FALSE))</f>
        <v/>
      </c>
      <c r="D3" s="89" t="str">
        <f>IF(C3="","","INFRA")</f>
        <v/>
      </c>
      <c r="E3" s="89" t="str">
        <f>IF(C3="","",IF('HEB NRO_VN'!$D$86="","",'HEB NRO_VN'!$D$86))</f>
        <v/>
      </c>
      <c r="F3" s="89" t="str">
        <f>UPPER(N3)</f>
        <v/>
      </c>
      <c r="G3" s="89" t="str">
        <f>UPPER(O3)</f>
        <v/>
      </c>
      <c r="H3" s="89" t="str">
        <f>IF(C3="","",IF('HEB NRO_VN'!$D$89="","",'HEB NRO_VN'!$D$89))</f>
        <v/>
      </c>
      <c r="I3" s="89" t="str">
        <f>IF(C3="","",IF('HEB NRO_VN'!$D$90="","","0"&amp;'HEB NRO_VN'!$D$90))</f>
        <v/>
      </c>
      <c r="J3" s="89" t="str">
        <f>IF(C3="","",IF('HEB NRO_VN'!$D$91="","","0"&amp;'HEB NRO_VN'!$D$91))</f>
        <v/>
      </c>
      <c r="K3" s="90"/>
      <c r="L3" s="89" t="str">
        <f>IF(C3="","",IF('HEB NRO_VN'!$J$85="","",'HEB NRO_VN'!$J$85))</f>
        <v/>
      </c>
      <c r="N3" t="str">
        <f>IF(C3="","",IF('HEB NRO_VN'!$D$87="","",'HEB NRO_VN'!$D$87))</f>
        <v/>
      </c>
      <c r="O3" t="str">
        <f>IF(C3="","",IF('HEB NRO_VN'!$D$88="","",'HEB NRO_VN'!$D$88))</f>
        <v/>
      </c>
    </row>
    <row r="4" spans="1:15">
      <c r="A4" s="89" t="str">
        <f>IF(C4="","",IFERROR(VLOOKUP(B4,'Code OC'!$A:$B,2,FALSE),""))</f>
        <v/>
      </c>
      <c r="B4" s="89" t="str">
        <f>IF(C4="","",IF('HEB NRO_VN'!$C$9="","",'HEB NRO_VN'!$C$9))</f>
        <v/>
      </c>
      <c r="C4" s="89" t="str">
        <f>IF(Adresses!B13="","",VLOOKUP(Adresses!B13,NRO!$D:$M,10,FALSE))</f>
        <v/>
      </c>
      <c r="D4" s="89" t="str">
        <f t="shared" ref="D4:D32" si="0">IF(C4="","","INFRA")</f>
        <v/>
      </c>
      <c r="E4" s="89" t="str">
        <f>IF(C4="","",IF('HEB NRO_VN'!$D$86="","",'HEB NRO_VN'!$D$86))</f>
        <v/>
      </c>
      <c r="F4" s="89" t="str">
        <f>IF(C4="","",IF('HEB NRO_VN'!$D$87="","",'HEB NRO_VN'!$D$87))</f>
        <v/>
      </c>
      <c r="G4" s="89" t="str">
        <f>IF(C4="","",IF('HEB NRO_VN'!$D$88="","",'HEB NRO_VN'!$D$88))</f>
        <v/>
      </c>
      <c r="H4" s="89" t="str">
        <f>IF(C4="","",IF('HEB NRO_VN'!$D$89="","",'HEB NRO_VN'!$D$89))</f>
        <v/>
      </c>
      <c r="I4" s="89" t="str">
        <f>IF(C4="","",IF('HEB NRO_VN'!$D$90="","","0"&amp;'HEB NRO_VN'!$D$90))</f>
        <v/>
      </c>
      <c r="J4" s="89" t="str">
        <f>IF(C4="","",IF('HEB NRO_VN'!$D$91="","","0"&amp;'HEB NRO_VN'!$D$91))</f>
        <v/>
      </c>
      <c r="K4" s="90"/>
      <c r="L4" s="89" t="str">
        <f>IF(C4="","",IF('HEB NRO_VN'!$J$85="","",'HEB NRO_VN'!$J$85))</f>
        <v/>
      </c>
      <c r="N4" t="str">
        <f>IF(C4="","",IF('HEB NRO_VN'!$D$87="","",'HEB NRO_VN'!$D$87))</f>
        <v/>
      </c>
      <c r="O4" t="str">
        <f>IF(C4="","",IF('HEB NRO_VN'!$D$88="","",'HEB NRO_VN'!$D$88))</f>
        <v/>
      </c>
    </row>
    <row r="5" spans="1:15">
      <c r="A5" s="89" t="str">
        <f>IF(C5="","",IFERROR(VLOOKUP(B5,'Code OC'!$A:$B,2,FALSE),""))</f>
        <v/>
      </c>
      <c r="B5" s="89" t="str">
        <f>IF(C5="","",IF('HEB NRO_VN'!$C$9="","",'HEB NRO_VN'!$C$9))</f>
        <v/>
      </c>
      <c r="C5" s="89" t="str">
        <f>IF(Adresses!B14="","",VLOOKUP(Adresses!B14,NRO!$D:$M,10,FALSE))</f>
        <v/>
      </c>
      <c r="D5" s="89" t="str">
        <f t="shared" si="0"/>
        <v/>
      </c>
      <c r="E5" s="89" t="str">
        <f>IF(C5="","",IF('HEB NRO_VN'!$D$86="","",'HEB NRO_VN'!$D$86))</f>
        <v/>
      </c>
      <c r="F5" s="89" t="str">
        <f>IF(C5="","",IF('HEB NRO_VN'!$D$87="","",'HEB NRO_VN'!$D$87))</f>
        <v/>
      </c>
      <c r="G5" s="89" t="str">
        <f>IF(C5="","",IF('HEB NRO_VN'!$D$88="","",'HEB NRO_VN'!$D$88))</f>
        <v/>
      </c>
      <c r="H5" s="89" t="str">
        <f>IF(C5="","",IF('HEB NRO_VN'!$D$89="","",'HEB NRO_VN'!$D$89))</f>
        <v/>
      </c>
      <c r="I5" s="89" t="str">
        <f>IF(C5="","",IF('HEB NRO_VN'!$D$90="","","0"&amp;'HEB NRO_VN'!$D$90))</f>
        <v/>
      </c>
      <c r="J5" s="89" t="str">
        <f>IF(C5="","",IF('HEB NRO_VN'!$D$91="","","0"&amp;'HEB NRO_VN'!$D$91))</f>
        <v/>
      </c>
      <c r="K5" s="90"/>
      <c r="L5" s="89" t="str">
        <f>IF(C5="","",IF('HEB NRO_VN'!$J$85="","",'HEB NRO_VN'!$J$85))</f>
        <v/>
      </c>
      <c r="N5" t="str">
        <f>IF(C5="","",IF('HEB NRO_VN'!$D$87="","",'HEB NRO_VN'!$D$87))</f>
        <v/>
      </c>
      <c r="O5" t="str">
        <f>IF(C5="","",IF('HEB NRO_VN'!$D$88="","",'HEB NRO_VN'!$D$88))</f>
        <v/>
      </c>
    </row>
    <row r="6" spans="1:15">
      <c r="A6" s="89" t="str">
        <f>IF(C6="","",IFERROR(VLOOKUP(B6,'Code OC'!$A:$B,2,FALSE),""))</f>
        <v/>
      </c>
      <c r="B6" s="89" t="str">
        <f>IF(C6="","",IF('HEB NRO_VN'!$C$9="","",'HEB NRO_VN'!$C$9))</f>
        <v/>
      </c>
      <c r="C6" s="89" t="str">
        <f>IF(Adresses!B15="","",VLOOKUP(Adresses!B15,NRO!$D:$M,10,FALSE))</f>
        <v/>
      </c>
      <c r="D6" s="89" t="str">
        <f t="shared" si="0"/>
        <v/>
      </c>
      <c r="E6" s="89" t="str">
        <f>IF(C6="","",IF('HEB NRO_VN'!$D$86="","",'HEB NRO_VN'!$D$86))</f>
        <v/>
      </c>
      <c r="F6" s="89" t="str">
        <f>IF(C6="","",IF('HEB NRO_VN'!$D$87="","",'HEB NRO_VN'!$D$87))</f>
        <v/>
      </c>
      <c r="G6" s="89" t="str">
        <f>IF(C6="","",IF('HEB NRO_VN'!$D$88="","",'HEB NRO_VN'!$D$88))</f>
        <v/>
      </c>
      <c r="H6" s="89" t="str">
        <f>IF(C6="","",IF('HEB NRO_VN'!$D$89="","",'HEB NRO_VN'!$D$89))</f>
        <v/>
      </c>
      <c r="I6" s="89" t="str">
        <f>IF(C6="","",IF('HEB NRO_VN'!$D$90="","","0"&amp;'HEB NRO_VN'!$D$90))</f>
        <v/>
      </c>
      <c r="J6" s="89" t="str">
        <f>IF(C6="","",IF('HEB NRO_VN'!$D$91="","","0"&amp;'HEB NRO_VN'!$D$91))</f>
        <v/>
      </c>
      <c r="K6" s="90"/>
      <c r="L6" s="89" t="str">
        <f>IF(C6="","",IF('HEB NRO_VN'!$J$85="","",'HEB NRO_VN'!$J$85))</f>
        <v/>
      </c>
      <c r="N6" t="str">
        <f>IF(C6="","",IF('HEB NRO_VN'!$D$87="","",'HEB NRO_VN'!$D$87))</f>
        <v/>
      </c>
      <c r="O6" t="str">
        <f>IF(C6="","",IF('HEB NRO_VN'!$D$88="","",'HEB NRO_VN'!$D$88))</f>
        <v/>
      </c>
    </row>
    <row r="7" spans="1:15">
      <c r="A7" s="89" t="str">
        <f>IF(C7="","",IFERROR(VLOOKUP(B7,'Code OC'!$A:$B,2,FALSE),""))</f>
        <v/>
      </c>
      <c r="B7" s="89" t="str">
        <f>IF(C7="","",IF('HEB NRO_VN'!$C$9="","",'HEB NRO_VN'!$C$9))</f>
        <v/>
      </c>
      <c r="C7" s="89" t="str">
        <f>IF(Adresses!B16="","",VLOOKUP(Adresses!B16,NRO!$D:$M,10,FALSE))</f>
        <v/>
      </c>
      <c r="D7" s="89" t="str">
        <f t="shared" si="0"/>
        <v/>
      </c>
      <c r="E7" s="89" t="str">
        <f>IF(C7="","",IF('HEB NRO_VN'!$D$86="","",'HEB NRO_VN'!$D$86))</f>
        <v/>
      </c>
      <c r="F7" s="89" t="str">
        <f>IF(C7="","",IF('HEB NRO_VN'!$D$87="","",'HEB NRO_VN'!$D$87))</f>
        <v/>
      </c>
      <c r="G7" s="89" t="str">
        <f>IF(C7="","",IF('HEB NRO_VN'!$D$88="","",'HEB NRO_VN'!$D$88))</f>
        <v/>
      </c>
      <c r="H7" s="89" t="str">
        <f>IF(C7="","",IF('HEB NRO_VN'!$D$89="","",'HEB NRO_VN'!$D$89))</f>
        <v/>
      </c>
      <c r="I7" s="89" t="str">
        <f>IF(C7="","",IF('HEB NRO_VN'!$D$90="","","0"&amp;'HEB NRO_VN'!$D$90))</f>
        <v/>
      </c>
      <c r="J7" s="89" t="str">
        <f>IF(C7="","",IF('HEB NRO_VN'!$D$91="","","0"&amp;'HEB NRO_VN'!$D$91))</f>
        <v/>
      </c>
      <c r="K7" s="90"/>
      <c r="L7" s="89" t="str">
        <f>IF(C7="","",IF('HEB NRO_VN'!$J$85="","",'HEB NRO_VN'!$J$85))</f>
        <v/>
      </c>
      <c r="N7" t="str">
        <f>IF(C7="","",IF('HEB NRO_VN'!$D$87="","",'HEB NRO_VN'!$D$87))</f>
        <v/>
      </c>
      <c r="O7" t="str">
        <f>IF(C7="","",IF('HEB NRO_VN'!$D$88="","",'HEB NRO_VN'!$D$88))</f>
        <v/>
      </c>
    </row>
    <row r="8" spans="1:15">
      <c r="A8" s="89" t="str">
        <f>IF(C8="","",IFERROR(VLOOKUP(B8,'Code OC'!$A:$B,2,FALSE),""))</f>
        <v/>
      </c>
      <c r="B8" s="89" t="str">
        <f>IF(C8="","",IF('HEB NRO_VN'!$C$9="","",'HEB NRO_VN'!$C$9))</f>
        <v/>
      </c>
      <c r="C8" s="89" t="str">
        <f>IF(Adresses!B17="","",VLOOKUP(Adresses!B17,NRO!$D:$M,10,FALSE))</f>
        <v/>
      </c>
      <c r="D8" s="89" t="str">
        <f t="shared" si="0"/>
        <v/>
      </c>
      <c r="E8" s="89" t="str">
        <f>IF(C8="","",IF('HEB NRO_VN'!$D$86="","",'HEB NRO_VN'!$D$86))</f>
        <v/>
      </c>
      <c r="F8" s="89" t="str">
        <f>IF(C8="","",IF('HEB NRO_VN'!$D$87="","",'HEB NRO_VN'!$D$87))</f>
        <v/>
      </c>
      <c r="G8" s="89" t="str">
        <f>IF(C8="","",IF('HEB NRO_VN'!$D$88="","",'HEB NRO_VN'!$D$88))</f>
        <v/>
      </c>
      <c r="H8" s="89" t="str">
        <f>IF(C8="","",IF('HEB NRO_VN'!$D$89="","",'HEB NRO_VN'!$D$89))</f>
        <v/>
      </c>
      <c r="I8" s="89" t="str">
        <f>IF(C8="","",IF('HEB NRO_VN'!$D$90="","","0"&amp;'HEB NRO_VN'!$D$90))</f>
        <v/>
      </c>
      <c r="J8" s="89" t="str">
        <f>IF(C8="","",IF('HEB NRO_VN'!$D$91="","","0"&amp;'HEB NRO_VN'!$D$91))</f>
        <v/>
      </c>
      <c r="K8" s="90"/>
      <c r="L8" s="89" t="str">
        <f>IF(C8="","",IF('HEB NRO_VN'!$J$85="","",'HEB NRO_VN'!$J$85))</f>
        <v/>
      </c>
      <c r="N8" t="str">
        <f>IF(C8="","",IF('HEB NRO_VN'!$D$87="","",'HEB NRO_VN'!$D$87))</f>
        <v/>
      </c>
      <c r="O8" t="str">
        <f>IF(C8="","",IF('HEB NRO_VN'!$D$88="","",'HEB NRO_VN'!$D$88))</f>
        <v/>
      </c>
    </row>
    <row r="9" spans="1:15">
      <c r="A9" s="89" t="str">
        <f>IF(C9="","",IFERROR(VLOOKUP(B9,'Code OC'!$A:$B,2,FALSE),""))</f>
        <v/>
      </c>
      <c r="B9" s="89" t="str">
        <f>IF(C9="","",IF('HEB NRO_VN'!$C$9="","",'HEB NRO_VN'!$C$9))</f>
        <v/>
      </c>
      <c r="C9" s="89" t="str">
        <f>IF(Adresses!B18="","",VLOOKUP(Adresses!B18,NRO!$D:$M,10,FALSE))</f>
        <v/>
      </c>
      <c r="D9" s="89" t="str">
        <f t="shared" si="0"/>
        <v/>
      </c>
      <c r="E9" s="89" t="str">
        <f>IF(C9="","",IF('HEB NRO_VN'!$D$86="","",'HEB NRO_VN'!$D$86))</f>
        <v/>
      </c>
      <c r="F9" s="89" t="str">
        <f>IF(C9="","",IF('HEB NRO_VN'!$D$87="","",'HEB NRO_VN'!$D$87))</f>
        <v/>
      </c>
      <c r="G9" s="89" t="str">
        <f>IF(C9="","",IF('HEB NRO_VN'!$D$88="","",'HEB NRO_VN'!$D$88))</f>
        <v/>
      </c>
      <c r="H9" s="89" t="str">
        <f>IF(C9="","",IF('HEB NRO_VN'!$D$89="","",'HEB NRO_VN'!$D$89))</f>
        <v/>
      </c>
      <c r="I9" s="89" t="str">
        <f>IF(C9="","",IF('HEB NRO_VN'!$D$90="","","0"&amp;'HEB NRO_VN'!$D$90))</f>
        <v/>
      </c>
      <c r="J9" s="89" t="str">
        <f>IF(C9="","",IF('HEB NRO_VN'!$D$91="","","0"&amp;'HEB NRO_VN'!$D$91))</f>
        <v/>
      </c>
      <c r="K9" s="90"/>
      <c r="L9" s="89" t="str">
        <f>IF(C9="","",IF('HEB NRO_VN'!$J$85="","",'HEB NRO_VN'!$J$85))</f>
        <v/>
      </c>
      <c r="N9" t="str">
        <f>IF(C9="","",IF('HEB NRO_VN'!$D$87="","",'HEB NRO_VN'!$D$87))</f>
        <v/>
      </c>
      <c r="O9" t="str">
        <f>IF(C9="","",IF('HEB NRO_VN'!$D$88="","",'HEB NRO_VN'!$D$88))</f>
        <v/>
      </c>
    </row>
    <row r="10" spans="1:15">
      <c r="A10" s="89" t="str">
        <f>IF(C10="","",IFERROR(VLOOKUP(B10,'Code OC'!$A:$B,2,FALSE),""))</f>
        <v/>
      </c>
      <c r="B10" s="89" t="str">
        <f>IF(C10="","",IF('HEB NRO_VN'!$C$9="","",'HEB NRO_VN'!$C$9))</f>
        <v/>
      </c>
      <c r="C10" s="89" t="str">
        <f>IF(Adresses!B19="","",VLOOKUP(Adresses!B19,NRO!$D:$M,10,FALSE))</f>
        <v/>
      </c>
      <c r="D10" s="89" t="str">
        <f t="shared" si="0"/>
        <v/>
      </c>
      <c r="E10" s="89" t="str">
        <f>IF(C10="","",IF('HEB NRO_VN'!$D$86="","",'HEB NRO_VN'!$D$86))</f>
        <v/>
      </c>
      <c r="F10" s="89" t="str">
        <f>IF(C10="","",IF('HEB NRO_VN'!$D$87="","",'HEB NRO_VN'!$D$87))</f>
        <v/>
      </c>
      <c r="G10" s="89" t="str">
        <f>IF(C10="","",IF('HEB NRO_VN'!$D$88="","",'HEB NRO_VN'!$D$88))</f>
        <v/>
      </c>
      <c r="H10" s="89" t="str">
        <f>IF(C10="","",IF('HEB NRO_VN'!$D$89="","",'HEB NRO_VN'!$D$89))</f>
        <v/>
      </c>
      <c r="I10" s="89" t="str">
        <f>IF(C10="","",IF('HEB NRO_VN'!$D$90="","","0"&amp;'HEB NRO_VN'!$D$90))</f>
        <v/>
      </c>
      <c r="J10" s="89" t="str">
        <f>IF(C10="","",IF('HEB NRO_VN'!$D$91="","","0"&amp;'HEB NRO_VN'!$D$91))</f>
        <v/>
      </c>
      <c r="K10" s="90"/>
      <c r="L10" s="89" t="str">
        <f>IF(C10="","",IF('HEB NRO_VN'!$J$85="","",'HEB NRO_VN'!$J$85))</f>
        <v/>
      </c>
      <c r="N10" t="str">
        <f>IF(C10="","",IF('HEB NRO_VN'!$D$87="","",'HEB NRO_VN'!$D$87))</f>
        <v/>
      </c>
      <c r="O10" t="str">
        <f>IF(C10="","",IF('HEB NRO_VN'!$D$88="","",'HEB NRO_VN'!$D$88))</f>
        <v/>
      </c>
    </row>
    <row r="11" spans="1:15">
      <c r="A11" s="89" t="str">
        <f>IF(C11="","",IFERROR(VLOOKUP(B11,'Code OC'!$A:$B,2,FALSE),""))</f>
        <v/>
      </c>
      <c r="B11" s="89" t="str">
        <f>IF(C11="","",IF('HEB NRO_VN'!$C$9="","",'HEB NRO_VN'!$C$9))</f>
        <v/>
      </c>
      <c r="C11" s="89" t="str">
        <f>IF(Adresses!B20="","",VLOOKUP(Adresses!B20,NRO!$D:$M,10,FALSE))</f>
        <v/>
      </c>
      <c r="D11" s="89" t="str">
        <f t="shared" si="0"/>
        <v/>
      </c>
      <c r="E11" s="89" t="str">
        <f>IF(C11="","",IF('HEB NRO_VN'!$D$86="","",'HEB NRO_VN'!$D$86))</f>
        <v/>
      </c>
      <c r="F11" s="89" t="str">
        <f>IF(C11="","",IF('HEB NRO_VN'!$D$87="","",'HEB NRO_VN'!$D$87))</f>
        <v/>
      </c>
      <c r="G11" s="89" t="str">
        <f>IF(C11="","",IF('HEB NRO_VN'!$D$88="","",'HEB NRO_VN'!$D$88))</f>
        <v/>
      </c>
      <c r="H11" s="89" t="str">
        <f>IF(C11="","",IF('HEB NRO_VN'!$D$89="","",'HEB NRO_VN'!$D$89))</f>
        <v/>
      </c>
      <c r="I11" s="89" t="str">
        <f>IF(C11="","",IF('HEB NRO_VN'!$D$90="","","0"&amp;'HEB NRO_VN'!$D$90))</f>
        <v/>
      </c>
      <c r="J11" s="89" t="str">
        <f>IF(C11="","",IF('HEB NRO_VN'!$D$91="","","0"&amp;'HEB NRO_VN'!$D$91))</f>
        <v/>
      </c>
      <c r="K11" s="90"/>
      <c r="L11" s="89" t="str">
        <f>IF(C11="","",IF('HEB NRO_VN'!$J$85="","",'HEB NRO_VN'!$J$85))</f>
        <v/>
      </c>
      <c r="N11" t="str">
        <f>IF(C11="","",IF('HEB NRO_VN'!$D$87="","",'HEB NRO_VN'!$D$87))</f>
        <v/>
      </c>
      <c r="O11" t="str">
        <f>IF(C11="","",IF('HEB NRO_VN'!$D$88="","",'HEB NRO_VN'!$D$88))</f>
        <v/>
      </c>
    </row>
    <row r="12" spans="1:15">
      <c r="A12" s="89" t="str">
        <f>IF(C12="","",IFERROR(VLOOKUP(B12,'Code OC'!$A:$B,2,FALSE),""))</f>
        <v/>
      </c>
      <c r="B12" s="89" t="str">
        <f>IF(C12="","",IF('HEB NRO_VN'!$C$9="","",'HEB NRO_VN'!$C$9))</f>
        <v/>
      </c>
      <c r="C12" s="89" t="str">
        <f>IF(Adresses!B21="","",VLOOKUP(Adresses!B21,NRO!$D:$M,10,FALSE))</f>
        <v/>
      </c>
      <c r="D12" s="89" t="str">
        <f t="shared" si="0"/>
        <v/>
      </c>
      <c r="E12" s="89" t="str">
        <f>IF(C12="","",IF('HEB NRO_VN'!$D$86="","",'HEB NRO_VN'!$D$86))</f>
        <v/>
      </c>
      <c r="F12" s="89" t="str">
        <f>IF(C12="","",IF('HEB NRO_VN'!$D$87="","",'HEB NRO_VN'!$D$87))</f>
        <v/>
      </c>
      <c r="G12" s="89" t="str">
        <f>IF(C12="","",IF('HEB NRO_VN'!$D$88="","",'HEB NRO_VN'!$D$88))</f>
        <v/>
      </c>
      <c r="H12" s="89" t="str">
        <f>IF(C12="","",IF('HEB NRO_VN'!$D$89="","",'HEB NRO_VN'!$D$89))</f>
        <v/>
      </c>
      <c r="I12" s="89" t="str">
        <f>IF(C12="","",IF('HEB NRO_VN'!$D$90="","","0"&amp;'HEB NRO_VN'!$D$90))</f>
        <v/>
      </c>
      <c r="J12" s="89" t="str">
        <f>IF(C12="","",IF('HEB NRO_VN'!$D$91="","","0"&amp;'HEB NRO_VN'!$D$91))</f>
        <v/>
      </c>
      <c r="K12" s="90"/>
      <c r="L12" s="89" t="str">
        <f>IF(C12="","",IF('HEB NRO_VN'!$J$85="","",'HEB NRO_VN'!$J$85))</f>
        <v/>
      </c>
      <c r="N12" t="str">
        <f>IF(C12="","",IF('HEB NRO_VN'!$D$87="","",'HEB NRO_VN'!$D$87))</f>
        <v/>
      </c>
      <c r="O12" t="str">
        <f>IF(C12="","",IF('HEB NRO_VN'!$D$88="","",'HEB NRO_VN'!$D$88))</f>
        <v/>
      </c>
    </row>
    <row r="13" spans="1:15">
      <c r="A13" s="89" t="str">
        <f>IF(C13="","",IFERROR(VLOOKUP(B13,'Code OC'!$A:$B,2,FALSE),""))</f>
        <v/>
      </c>
      <c r="B13" s="89" t="str">
        <f>IF(C13="","",IF('HEB NRO_VN'!$C$9="","",'HEB NRO_VN'!$C$9))</f>
        <v/>
      </c>
      <c r="C13" s="89" t="str">
        <f>IF(Adresses!B22="","",VLOOKUP(Adresses!B22,NRO!$D:$M,10,FALSE))</f>
        <v/>
      </c>
      <c r="D13" s="89" t="str">
        <f t="shared" si="0"/>
        <v/>
      </c>
      <c r="E13" s="89" t="str">
        <f>IF(C13="","",IF('HEB NRO_VN'!$D$86="","",'HEB NRO_VN'!$D$86))</f>
        <v/>
      </c>
      <c r="F13" s="89" t="str">
        <f>IF(C13="","",IF('HEB NRO_VN'!$D$87="","",'HEB NRO_VN'!$D$87))</f>
        <v/>
      </c>
      <c r="G13" s="89" t="str">
        <f>IF(C13="","",IF('HEB NRO_VN'!$D$88="","",'HEB NRO_VN'!$D$88))</f>
        <v/>
      </c>
      <c r="H13" s="89" t="str">
        <f>IF(C13="","",IF('HEB NRO_VN'!$D$89="","",'HEB NRO_VN'!$D$89))</f>
        <v/>
      </c>
      <c r="I13" s="89" t="str">
        <f>IF(C13="","",IF('HEB NRO_VN'!$D$90="","","0"&amp;'HEB NRO_VN'!$D$90))</f>
        <v/>
      </c>
      <c r="J13" s="89" t="str">
        <f>IF(C13="","",IF('HEB NRO_VN'!$D$91="","","0"&amp;'HEB NRO_VN'!$D$91))</f>
        <v/>
      </c>
      <c r="K13" s="90"/>
      <c r="L13" s="89" t="str">
        <f>IF(C13="","",IF('HEB NRO_VN'!$J$85="","",'HEB NRO_VN'!$J$85))</f>
        <v/>
      </c>
      <c r="N13" t="str">
        <f>IF(C13="","",IF('HEB NRO_VN'!$D$87="","",'HEB NRO_VN'!$D$87))</f>
        <v/>
      </c>
      <c r="O13" t="str">
        <f>IF(C13="","",IF('HEB NRO_VN'!$D$88="","",'HEB NRO_VN'!$D$88))</f>
        <v/>
      </c>
    </row>
    <row r="14" spans="1:15">
      <c r="A14" s="89" t="str">
        <f>IF(C14="","",IFERROR(VLOOKUP(B14,'Code OC'!$A:$B,2,FALSE),""))</f>
        <v/>
      </c>
      <c r="B14" s="89" t="str">
        <f>IF(C14="","",IF('HEB NRO_VN'!$C$9="","",'HEB NRO_VN'!$C$9))</f>
        <v/>
      </c>
      <c r="C14" s="89" t="str">
        <f>IF(Adresses!B23="","",VLOOKUP(Adresses!B23,NRO!$D:$M,10,FALSE))</f>
        <v/>
      </c>
      <c r="D14" s="89" t="str">
        <f t="shared" si="0"/>
        <v/>
      </c>
      <c r="E14" s="89" t="str">
        <f>IF(C14="","",IF('HEB NRO_VN'!$D$86="","",'HEB NRO_VN'!$D$86))</f>
        <v/>
      </c>
      <c r="F14" s="89" t="str">
        <f>IF(C14="","",IF('HEB NRO_VN'!$D$87="","",'HEB NRO_VN'!$D$87))</f>
        <v/>
      </c>
      <c r="G14" s="89" t="str">
        <f>IF(C14="","",IF('HEB NRO_VN'!$D$88="","",'HEB NRO_VN'!$D$88))</f>
        <v/>
      </c>
      <c r="H14" s="89" t="str">
        <f>IF(C14="","",IF('HEB NRO_VN'!$D$89="","",'HEB NRO_VN'!$D$89))</f>
        <v/>
      </c>
      <c r="I14" s="89" t="str">
        <f>IF(C14="","",IF('HEB NRO_VN'!$D$90="","","0"&amp;'HEB NRO_VN'!$D$90))</f>
        <v/>
      </c>
      <c r="J14" s="89" t="str">
        <f>IF(C14="","",IF('HEB NRO_VN'!$D$91="","","0"&amp;'HEB NRO_VN'!$D$91))</f>
        <v/>
      </c>
      <c r="K14" s="90"/>
      <c r="L14" s="89" t="str">
        <f>IF(C14="","",IF('HEB NRO_VN'!$J$85="","",'HEB NRO_VN'!$J$85))</f>
        <v/>
      </c>
      <c r="N14" t="str">
        <f>IF(C14="","",IF('HEB NRO_VN'!$D$87="","",'HEB NRO_VN'!$D$87))</f>
        <v/>
      </c>
      <c r="O14" t="str">
        <f>IF(C14="","",IF('HEB NRO_VN'!$D$88="","",'HEB NRO_VN'!$D$88))</f>
        <v/>
      </c>
    </row>
    <row r="15" spans="1:15">
      <c r="A15" s="89" t="str">
        <f>IF(C15="","",IFERROR(VLOOKUP(B15,'Code OC'!$A:$B,2,FALSE),""))</f>
        <v/>
      </c>
      <c r="B15" s="89" t="str">
        <f>IF(C15="","",IF('HEB NRO_VN'!$C$9="","",'HEB NRO_VN'!$C$9))</f>
        <v/>
      </c>
      <c r="C15" s="89" t="str">
        <f>IF(Adresses!B24="","",VLOOKUP(Adresses!B24,NRO!$D:$M,10,FALSE))</f>
        <v/>
      </c>
      <c r="D15" s="89" t="str">
        <f t="shared" si="0"/>
        <v/>
      </c>
      <c r="E15" s="89" t="str">
        <f>IF(C15="","",IF('HEB NRO_VN'!$D$86="","",'HEB NRO_VN'!$D$86))</f>
        <v/>
      </c>
      <c r="F15" s="89" t="str">
        <f>IF(C15="","",IF('HEB NRO_VN'!$D$87="","",'HEB NRO_VN'!$D$87))</f>
        <v/>
      </c>
      <c r="G15" s="89" t="str">
        <f>IF(C15="","",IF('HEB NRO_VN'!$D$88="","",'HEB NRO_VN'!$D$88))</f>
        <v/>
      </c>
      <c r="H15" s="89" t="str">
        <f>IF(C15="","",IF('HEB NRO_VN'!$D$89="","",'HEB NRO_VN'!$D$89))</f>
        <v/>
      </c>
      <c r="I15" s="89" t="str">
        <f>IF(C15="","",IF('HEB NRO_VN'!$D$90="","","0"&amp;'HEB NRO_VN'!$D$90))</f>
        <v/>
      </c>
      <c r="J15" s="89" t="str">
        <f>IF(C15="","",IF('HEB NRO_VN'!$D$91="","","0"&amp;'HEB NRO_VN'!$D$91))</f>
        <v/>
      </c>
      <c r="K15" s="90"/>
      <c r="L15" s="89" t="str">
        <f>IF(C15="","",IF('HEB NRO_VN'!$J$85="","",'HEB NRO_VN'!$J$85))</f>
        <v/>
      </c>
      <c r="N15" t="str">
        <f>IF(C15="","",IF('HEB NRO_VN'!$D$87="","",'HEB NRO_VN'!$D$87))</f>
        <v/>
      </c>
      <c r="O15" t="str">
        <f>IF(C15="","",IF('HEB NRO_VN'!$D$88="","",'HEB NRO_VN'!$D$88))</f>
        <v/>
      </c>
    </row>
    <row r="16" spans="1:15">
      <c r="A16" s="89" t="str">
        <f>IF(C16="","",IFERROR(VLOOKUP(B16,'Code OC'!$A:$B,2,FALSE),""))</f>
        <v/>
      </c>
      <c r="B16" s="89" t="str">
        <f>IF(C16="","",IF('HEB NRO_VN'!$C$9="","",'HEB NRO_VN'!$C$9))</f>
        <v/>
      </c>
      <c r="C16" s="89" t="str">
        <f>IF(Adresses!B25="","",VLOOKUP(Adresses!B25,NRO!$D:$M,10,FALSE))</f>
        <v/>
      </c>
      <c r="D16" s="89" t="str">
        <f t="shared" si="0"/>
        <v/>
      </c>
      <c r="E16" s="89" t="str">
        <f>IF(C16="","",IF('HEB NRO_VN'!$D$86="","",'HEB NRO_VN'!$D$86))</f>
        <v/>
      </c>
      <c r="F16" s="89" t="str">
        <f>IF(C16="","",IF('HEB NRO_VN'!$D$87="","",'HEB NRO_VN'!$D$87))</f>
        <v/>
      </c>
      <c r="G16" s="89" t="str">
        <f>IF(C16="","",IF('HEB NRO_VN'!$D$88="","",'HEB NRO_VN'!$D$88))</f>
        <v/>
      </c>
      <c r="H16" s="89" t="str">
        <f>IF(C16="","",IF('HEB NRO_VN'!$D$89="","",'HEB NRO_VN'!$D$89))</f>
        <v/>
      </c>
      <c r="I16" s="89" t="str">
        <f>IF(C16="","",IF('HEB NRO_VN'!$D$90="","","0"&amp;'HEB NRO_VN'!$D$90))</f>
        <v/>
      </c>
      <c r="J16" s="89" t="str">
        <f>IF(C16="","",IF('HEB NRO_VN'!$D$91="","","0"&amp;'HEB NRO_VN'!$D$91))</f>
        <v/>
      </c>
      <c r="K16" s="90"/>
      <c r="L16" s="89" t="str">
        <f>IF(C16="","",IF('HEB NRO_VN'!$J$85="","",'HEB NRO_VN'!$J$85))</f>
        <v/>
      </c>
      <c r="N16" t="str">
        <f>IF(C16="","",IF('HEB NRO_VN'!$D$87="","",'HEB NRO_VN'!$D$87))</f>
        <v/>
      </c>
      <c r="O16" t="str">
        <f>IF(C16="","",IF('HEB NRO_VN'!$D$88="","",'HEB NRO_VN'!$D$88))</f>
        <v/>
      </c>
    </row>
    <row r="17" spans="1:15">
      <c r="A17" s="89" t="str">
        <f>IF(C17="","",IFERROR(VLOOKUP(B17,'Code OC'!$A:$B,2,FALSE),""))</f>
        <v/>
      </c>
      <c r="B17" s="89" t="str">
        <f>IF(C17="","",IF('HEB NRO_VN'!$C$9="","",'HEB NRO_VN'!$C$9))</f>
        <v/>
      </c>
      <c r="C17" s="89" t="str">
        <f>IF(Adresses!B26="","",VLOOKUP(Adresses!B26,NRO!$D:$M,10,FALSE))</f>
        <v/>
      </c>
      <c r="D17" s="89" t="str">
        <f t="shared" si="0"/>
        <v/>
      </c>
      <c r="E17" s="89" t="str">
        <f>IF(C17="","",IF('HEB NRO_VN'!$D$86="","",'HEB NRO_VN'!$D$86))</f>
        <v/>
      </c>
      <c r="F17" s="89" t="str">
        <f>IF(C17="","",IF('HEB NRO_VN'!$D$87="","",'HEB NRO_VN'!$D$87))</f>
        <v/>
      </c>
      <c r="G17" s="89" t="str">
        <f>IF(C17="","",IF('HEB NRO_VN'!$D$88="","",'HEB NRO_VN'!$D$88))</f>
        <v/>
      </c>
      <c r="H17" s="89" t="str">
        <f>IF(C17="","",IF('HEB NRO_VN'!$D$89="","",'HEB NRO_VN'!$D$89))</f>
        <v/>
      </c>
      <c r="I17" s="90" t="str">
        <f>IF(C17="","",IF('HEB NRO_VN'!$D$90="","",'HEB NRO_VN'!$D$90))</f>
        <v/>
      </c>
      <c r="J17" s="90" t="str">
        <f>IF(C17="","",IF('HEB NRO_VN'!$D$91="","",'HEB NRO_VN'!$D$91))</f>
        <v/>
      </c>
      <c r="K17" s="90"/>
      <c r="L17" s="89" t="str">
        <f>IF(C17="","",IF('HEB NRO_VN'!$J$85="","",'HEB NRO_VN'!$J$85))</f>
        <v/>
      </c>
      <c r="N17" t="str">
        <f>IF(C17="","",IF('HEB NRO_VN'!$D$87="","",'HEB NRO_VN'!$D$87))</f>
        <v/>
      </c>
      <c r="O17" t="str">
        <f>IF(C17="","",IF('HEB NRO_VN'!$D$88="","",'HEB NRO_VN'!$D$88))</f>
        <v/>
      </c>
    </row>
    <row r="18" spans="1:15">
      <c r="A18" s="89" t="str">
        <f>IF(C18="","",IFERROR(VLOOKUP(B18,'Code OC'!$A:$B,2,FALSE),""))</f>
        <v/>
      </c>
      <c r="B18" s="89" t="str">
        <f>IF(C18="","",IF('HEB NRO_VN'!$C$9="","",'HEB NRO_VN'!$C$9))</f>
        <v/>
      </c>
      <c r="C18" s="89" t="str">
        <f>IF(Adresses!B27="","",VLOOKUP(Adresses!B27,NRO!$D:$M,10,FALSE))</f>
        <v/>
      </c>
      <c r="D18" s="89" t="str">
        <f t="shared" si="0"/>
        <v/>
      </c>
      <c r="E18" s="89" t="str">
        <f>IF(C18="","",IF('HEB NRO_VN'!$D$86="","",'HEB NRO_VN'!$D$86))</f>
        <v/>
      </c>
      <c r="F18" s="89" t="str">
        <f>IF(C18="","",IF('HEB NRO_VN'!$D$87="","",'HEB NRO_VN'!$D$87))</f>
        <v/>
      </c>
      <c r="G18" s="89" t="str">
        <f>IF(C18="","",IF('HEB NRO_VN'!$D$88="","",'HEB NRO_VN'!$D$88))</f>
        <v/>
      </c>
      <c r="H18" s="89" t="str">
        <f>IF(C18="","",IF('HEB NRO_VN'!$D$89="","",'HEB NRO_VN'!$D$89))</f>
        <v/>
      </c>
      <c r="I18" s="90" t="str">
        <f>IF(C18="","",IF('HEB NRO_VN'!$D$90="","",'HEB NRO_VN'!$D$90))</f>
        <v/>
      </c>
      <c r="J18" s="90" t="str">
        <f>IF(C18="","",IF('HEB NRO_VN'!$D$91="","",'HEB NRO_VN'!$D$91))</f>
        <v/>
      </c>
      <c r="K18" s="90"/>
      <c r="L18" s="89" t="str">
        <f>IF(C18="","",IF('HEB NRO_VN'!$J$85="","",'HEB NRO_VN'!$J$85))</f>
        <v/>
      </c>
      <c r="N18" t="str">
        <f>IF(C18="","",IF('HEB NRO_VN'!$D$87="","",'HEB NRO_VN'!$D$87))</f>
        <v/>
      </c>
      <c r="O18" t="str">
        <f>IF(C18="","",IF('HEB NRO_VN'!$D$88="","",'HEB NRO_VN'!$D$88))</f>
        <v/>
      </c>
    </row>
    <row r="19" spans="1:15">
      <c r="A19" s="89" t="str">
        <f>IF(C19="","",IFERROR(VLOOKUP(B19,'Code OC'!$A:$B,2,FALSE),""))</f>
        <v/>
      </c>
      <c r="B19" s="89" t="str">
        <f>IF(C19="","",IF('HEB NRO_VN'!$C$9="","",'HEB NRO_VN'!$C$9))</f>
        <v/>
      </c>
      <c r="C19" s="89" t="str">
        <f>IF(Adresses!B28="","",VLOOKUP(Adresses!B28,NRO!$D:$M,10,FALSE))</f>
        <v/>
      </c>
      <c r="D19" s="89" t="str">
        <f t="shared" si="0"/>
        <v/>
      </c>
      <c r="E19" s="89" t="str">
        <f>IF(C19="","",IF('HEB NRO_VN'!$D$86="","",'HEB NRO_VN'!$D$86))</f>
        <v/>
      </c>
      <c r="F19" s="89" t="str">
        <f>IF(C19="","",IF('HEB NRO_VN'!$D$87="","",'HEB NRO_VN'!$D$87))</f>
        <v/>
      </c>
      <c r="G19" s="89" t="str">
        <f>IF(C19="","",IF('HEB NRO_VN'!$D$88="","",'HEB NRO_VN'!$D$88))</f>
        <v/>
      </c>
      <c r="H19" s="89" t="str">
        <f>IF(C19="","",IF('HEB NRO_VN'!$D$89="","",'HEB NRO_VN'!$D$89))</f>
        <v/>
      </c>
      <c r="I19" s="90" t="str">
        <f>IF(C19="","",IF('HEB NRO_VN'!$D$90="","",'HEB NRO_VN'!$D$90))</f>
        <v/>
      </c>
      <c r="J19" s="90" t="str">
        <f>IF(C19="","",IF('HEB NRO_VN'!$D$91="","",'HEB NRO_VN'!$D$91))</f>
        <v/>
      </c>
      <c r="K19" s="90"/>
      <c r="L19" s="89" t="str">
        <f>IF(C19="","",IF('HEB NRO_VN'!$J$85="","",'HEB NRO_VN'!$J$85))</f>
        <v/>
      </c>
      <c r="N19" t="str">
        <f>IF(C19="","",IF('HEB NRO_VN'!$D$87="","",'HEB NRO_VN'!$D$87))</f>
        <v/>
      </c>
      <c r="O19" t="str">
        <f>IF(C19="","",IF('HEB NRO_VN'!$D$88="","",'HEB NRO_VN'!$D$88))</f>
        <v/>
      </c>
    </row>
    <row r="20" spans="1:15">
      <c r="A20" s="89" t="str">
        <f>IF(C20="","",IFERROR(VLOOKUP(B20,'Code OC'!$A:$B,2,FALSE),""))</f>
        <v/>
      </c>
      <c r="B20" s="89" t="str">
        <f>IF(C20="","",IF('HEB NRO_VN'!$C$9="","",'HEB NRO_VN'!$C$9))</f>
        <v/>
      </c>
      <c r="C20" s="89" t="str">
        <f>IF(Adresses!B29="","",VLOOKUP(Adresses!B29,NRO!$D:$M,10,FALSE))</f>
        <v/>
      </c>
      <c r="D20" s="89" t="str">
        <f t="shared" si="0"/>
        <v/>
      </c>
      <c r="E20" s="89" t="str">
        <f>IF(C20="","",IF('HEB NRO_VN'!$D$86="","",'HEB NRO_VN'!$D$86))</f>
        <v/>
      </c>
      <c r="F20" s="89" t="str">
        <f>IF(C20="","",IF('HEB NRO_VN'!$D$87="","",'HEB NRO_VN'!$D$87))</f>
        <v/>
      </c>
      <c r="G20" s="89" t="str">
        <f>IF(C20="","",IF('HEB NRO_VN'!$D$88="","",'HEB NRO_VN'!$D$88))</f>
        <v/>
      </c>
      <c r="H20" s="89" t="str">
        <f>IF(C20="","",IF('HEB NRO_VN'!$D$89="","",'HEB NRO_VN'!$D$89))</f>
        <v/>
      </c>
      <c r="I20" s="90" t="str">
        <f>IF(C20="","",IF('HEB NRO_VN'!$D$90="","",'HEB NRO_VN'!$D$90))</f>
        <v/>
      </c>
      <c r="J20" s="90" t="str">
        <f>IF(C20="","",IF('HEB NRO_VN'!$D$91="","",'HEB NRO_VN'!$D$91))</f>
        <v/>
      </c>
      <c r="K20" s="90"/>
      <c r="L20" s="89" t="str">
        <f>IF(C20="","",IF('HEB NRO_VN'!$J$85="","",'HEB NRO_VN'!$J$85))</f>
        <v/>
      </c>
      <c r="N20" t="str">
        <f>IF(C20="","",IF('HEB NRO_VN'!$D$87="","",'HEB NRO_VN'!$D$87))</f>
        <v/>
      </c>
      <c r="O20" t="str">
        <f>IF(C20="","",IF('HEB NRO_VN'!$D$88="","",'HEB NRO_VN'!$D$88))</f>
        <v/>
      </c>
    </row>
    <row r="21" spans="1:15">
      <c r="A21" s="89" t="str">
        <f>IF(C21="","",IFERROR(VLOOKUP(B21,'Code OC'!$A:$B,2,FALSE),""))</f>
        <v/>
      </c>
      <c r="B21" s="89" t="str">
        <f>IF(C21="","",IF('HEB NRO_VN'!$C$9="","",'HEB NRO_VN'!$C$9))</f>
        <v/>
      </c>
      <c r="C21" s="89" t="str">
        <f>IF(Adresses!B30="","",VLOOKUP(Adresses!B30,NRO!$D:$M,10,FALSE))</f>
        <v/>
      </c>
      <c r="D21" s="89" t="str">
        <f t="shared" si="0"/>
        <v/>
      </c>
      <c r="E21" s="89" t="str">
        <f>IF(C21="","",IF('HEB NRO_VN'!$D$86="","",'HEB NRO_VN'!$D$86))</f>
        <v/>
      </c>
      <c r="F21" s="89" t="str">
        <f>IF(C21="","",IF('HEB NRO_VN'!$D$87="","",'HEB NRO_VN'!$D$87))</f>
        <v/>
      </c>
      <c r="G21" s="89" t="str">
        <f>IF(C21="","",IF('HEB NRO_VN'!$D$88="","",'HEB NRO_VN'!$D$88))</f>
        <v/>
      </c>
      <c r="H21" s="89" t="str">
        <f>IF(C21="","",IF('HEB NRO_VN'!$D$89="","",'HEB NRO_VN'!$D$89))</f>
        <v/>
      </c>
      <c r="I21" s="90" t="str">
        <f>IF(C21="","",IF('HEB NRO_VN'!$D$90="","",'HEB NRO_VN'!$D$90))</f>
        <v/>
      </c>
      <c r="J21" s="90" t="str">
        <f>IF(C21="","",IF('HEB NRO_VN'!$D$91="","",'HEB NRO_VN'!$D$91))</f>
        <v/>
      </c>
      <c r="K21" s="90"/>
      <c r="L21" s="89" t="str">
        <f>IF(C21="","",IF('HEB NRO_VN'!$J$85="","",'HEB NRO_VN'!$J$85))</f>
        <v/>
      </c>
      <c r="N21" t="str">
        <f>IF(C21="","",IF('HEB NRO_VN'!$D$87="","",'HEB NRO_VN'!$D$87))</f>
        <v/>
      </c>
      <c r="O21" t="str">
        <f>IF(C21="","",IF('HEB NRO_VN'!$D$88="","",'HEB NRO_VN'!$D$88))</f>
        <v/>
      </c>
    </row>
    <row r="22" spans="1:15">
      <c r="A22" s="89" t="str">
        <f>IF(C22="","",IFERROR(VLOOKUP(B22,'Code OC'!$A:$B,2,FALSE),""))</f>
        <v/>
      </c>
      <c r="B22" s="89" t="str">
        <f>IF(C22="","",IF('HEB NRO_VN'!$C$9="","",'HEB NRO_VN'!$C$9))</f>
        <v/>
      </c>
      <c r="C22" s="89" t="str">
        <f>IF(Adresses!B31="","",VLOOKUP(Adresses!B31,NRO!$D:$M,10,FALSE))</f>
        <v/>
      </c>
      <c r="D22" s="89" t="str">
        <f t="shared" si="0"/>
        <v/>
      </c>
      <c r="E22" s="89" t="str">
        <f>IF(C22="","",IF('HEB NRO_VN'!$D$86="","",'HEB NRO_VN'!$D$86))</f>
        <v/>
      </c>
      <c r="F22" s="89" t="str">
        <f>IF(C22="","",IF('HEB NRO_VN'!$D$87="","",'HEB NRO_VN'!$D$87))</f>
        <v/>
      </c>
      <c r="G22" s="89" t="str">
        <f>IF(C22="","",IF('HEB NRO_VN'!$D$88="","",'HEB NRO_VN'!$D$88))</f>
        <v/>
      </c>
      <c r="H22" s="89" t="str">
        <f>IF(C22="","",IF('HEB NRO_VN'!$D$89="","",'HEB NRO_VN'!$D$89))</f>
        <v/>
      </c>
      <c r="I22" s="90" t="str">
        <f>IF(C22="","",IF('HEB NRO_VN'!$D$90="","",'HEB NRO_VN'!$D$90))</f>
        <v/>
      </c>
      <c r="J22" s="90" t="str">
        <f>IF(C22="","",IF('HEB NRO_VN'!$D$91="","",'HEB NRO_VN'!$D$91))</f>
        <v/>
      </c>
      <c r="K22" s="90"/>
      <c r="L22" s="89" t="str">
        <f>IF(C22="","",IF('HEB NRO_VN'!$J$85="","",'HEB NRO_VN'!$J$85))</f>
        <v/>
      </c>
      <c r="N22" t="str">
        <f>IF(C22="","",IF('HEB NRO_VN'!$D$87="","",'HEB NRO_VN'!$D$87))</f>
        <v/>
      </c>
      <c r="O22" t="str">
        <f>IF(C22="","",IF('HEB NRO_VN'!$D$88="","",'HEB NRO_VN'!$D$88))</f>
        <v/>
      </c>
    </row>
    <row r="23" spans="1:15">
      <c r="A23" s="89" t="str">
        <f>IF(C23="","",IFERROR(VLOOKUP(B23,'Code OC'!$A:$B,2,FALSE),""))</f>
        <v/>
      </c>
      <c r="B23" s="89" t="str">
        <f>IF(C23="","",IF('HEB NRO_VN'!$C$9="","",'HEB NRO_VN'!$C$9))</f>
        <v/>
      </c>
      <c r="C23" s="89" t="str">
        <f>IF(Adresses!B32="","",VLOOKUP(Adresses!B32,NRO!$D:$M,10,FALSE))</f>
        <v/>
      </c>
      <c r="D23" s="89" t="str">
        <f t="shared" si="0"/>
        <v/>
      </c>
      <c r="E23" s="89" t="str">
        <f>IF(C23="","",IF('HEB NRO_VN'!$D$86="","",'HEB NRO_VN'!$D$86))</f>
        <v/>
      </c>
      <c r="F23" s="89" t="str">
        <f>IF(C23="","",IF('HEB NRO_VN'!$D$87="","",'HEB NRO_VN'!$D$87))</f>
        <v/>
      </c>
      <c r="G23" s="89" t="str">
        <f>IF(C23="","",IF('HEB NRO_VN'!$D$88="","",'HEB NRO_VN'!$D$88))</f>
        <v/>
      </c>
      <c r="H23" s="89" t="str">
        <f>IF(C23="","",IF('HEB NRO_VN'!$D$89="","",'HEB NRO_VN'!$D$89))</f>
        <v/>
      </c>
      <c r="I23" s="90" t="str">
        <f>IF(C23="","",IF('HEB NRO_VN'!$D$90="","",'HEB NRO_VN'!$D$90))</f>
        <v/>
      </c>
      <c r="J23" s="90" t="str">
        <f>IF(C23="","",IF('HEB NRO_VN'!$D$91="","",'HEB NRO_VN'!$D$91))</f>
        <v/>
      </c>
      <c r="K23" s="90"/>
      <c r="L23" s="89" t="str">
        <f>IF(C23="","",IF('HEB NRO_VN'!$J$85="","",'HEB NRO_VN'!$J$85))</f>
        <v/>
      </c>
      <c r="N23" t="str">
        <f>IF(C23="","",IF('HEB NRO_VN'!$D$87="","",'HEB NRO_VN'!$D$87))</f>
        <v/>
      </c>
      <c r="O23" t="str">
        <f>IF(C23="","",IF('HEB NRO_VN'!$D$88="","",'HEB NRO_VN'!$D$88))</f>
        <v/>
      </c>
    </row>
    <row r="24" spans="1:15">
      <c r="A24" s="89" t="str">
        <f>IF(C24="","",IFERROR(VLOOKUP(B24,'Code OC'!$A:$B,2,FALSE),""))</f>
        <v/>
      </c>
      <c r="B24" s="89" t="str">
        <f>IF(C24="","",IF('HEB NRO_VN'!$C$9="","",'HEB NRO_VN'!$C$9))</f>
        <v/>
      </c>
      <c r="C24" s="89" t="str">
        <f>IF(Adresses!B33="","",VLOOKUP(Adresses!B33,NRO!$D:$M,10,FALSE))</f>
        <v/>
      </c>
      <c r="D24" s="89" t="str">
        <f t="shared" si="0"/>
        <v/>
      </c>
      <c r="E24" s="89" t="str">
        <f>IF(C24="","",IF('HEB NRO_VN'!$D$86="","",'HEB NRO_VN'!$D$86))</f>
        <v/>
      </c>
      <c r="F24" s="89" t="str">
        <f>IF(C24="","",IF('HEB NRO_VN'!$D$87="","",'HEB NRO_VN'!$D$87))</f>
        <v/>
      </c>
      <c r="G24" s="89" t="str">
        <f>IF(C24="","",IF('HEB NRO_VN'!$D$88="","",'HEB NRO_VN'!$D$88))</f>
        <v/>
      </c>
      <c r="H24" s="89" t="str">
        <f>IF(C24="","",IF('HEB NRO_VN'!$D$89="","",'HEB NRO_VN'!$D$89))</f>
        <v/>
      </c>
      <c r="I24" s="90" t="str">
        <f>IF(C24="","",IF('HEB NRO_VN'!$D$90="","",'HEB NRO_VN'!$D$90))</f>
        <v/>
      </c>
      <c r="J24" s="90" t="str">
        <f>IF(C24="","",IF('HEB NRO_VN'!$D$91="","",'HEB NRO_VN'!$D$91))</f>
        <v/>
      </c>
      <c r="K24" s="90"/>
      <c r="L24" s="89" t="str">
        <f>IF(C24="","",IF('HEB NRO_VN'!$J$85="","",'HEB NRO_VN'!$J$85))</f>
        <v/>
      </c>
      <c r="N24" t="str">
        <f>IF(C24="","",IF('HEB NRO_VN'!$D$87="","",'HEB NRO_VN'!$D$87))</f>
        <v/>
      </c>
      <c r="O24" t="str">
        <f>IF(C24="","",IF('HEB NRO_VN'!$D$88="","",'HEB NRO_VN'!$D$88))</f>
        <v/>
      </c>
    </row>
    <row r="25" spans="1:15">
      <c r="A25" s="89" t="str">
        <f>IF(C25="","",IFERROR(VLOOKUP(B25,'Code OC'!$A:$B,2,FALSE),""))</f>
        <v/>
      </c>
      <c r="B25" s="89" t="str">
        <f>IF(C25="","",IF('HEB NRO_VN'!$C$9="","",'HEB NRO_VN'!$C$9))</f>
        <v/>
      </c>
      <c r="C25" s="89" t="str">
        <f>IF(Adresses!B34="","",VLOOKUP(Adresses!B34,NRO!$D:$M,10,FALSE))</f>
        <v/>
      </c>
      <c r="D25" s="89" t="str">
        <f t="shared" si="0"/>
        <v/>
      </c>
      <c r="E25" s="89" t="str">
        <f>IF(C25="","",IF('HEB NRO_VN'!$D$86="","",'HEB NRO_VN'!$D$86))</f>
        <v/>
      </c>
      <c r="F25" s="89" t="str">
        <f>IF(C25="","",IF('HEB NRO_VN'!$D$87="","",'HEB NRO_VN'!$D$87))</f>
        <v/>
      </c>
      <c r="G25" s="89" t="str">
        <f>IF(C25="","",IF('HEB NRO_VN'!$D$88="","",'HEB NRO_VN'!$D$88))</f>
        <v/>
      </c>
      <c r="H25" s="89" t="str">
        <f>IF(C25="","",IF('HEB NRO_VN'!$D$89="","",'HEB NRO_VN'!$D$89))</f>
        <v/>
      </c>
      <c r="I25" s="90" t="str">
        <f>IF(C25="","",IF('HEB NRO_VN'!$D$90="","",'HEB NRO_VN'!$D$90))</f>
        <v/>
      </c>
      <c r="J25" s="90" t="str">
        <f>IF(C25="","",IF('HEB NRO_VN'!$D$91="","",'HEB NRO_VN'!$D$91))</f>
        <v/>
      </c>
      <c r="K25" s="90"/>
      <c r="L25" s="89" t="str">
        <f>IF(C25="","",IF('HEB NRO_VN'!$J$85="","",'HEB NRO_VN'!$J$85))</f>
        <v/>
      </c>
      <c r="N25" t="str">
        <f>IF(C25="","",IF('HEB NRO_VN'!$D$87="","",'HEB NRO_VN'!$D$87))</f>
        <v/>
      </c>
      <c r="O25" t="str">
        <f>IF(C25="","",IF('HEB NRO_VN'!$D$88="","",'HEB NRO_VN'!$D$88))</f>
        <v/>
      </c>
    </row>
    <row r="26" spans="1:15">
      <c r="A26" s="89" t="str">
        <f>IF(C26="","",IFERROR(VLOOKUP(B26,'Code OC'!$A:$B,2,FALSE),""))</f>
        <v/>
      </c>
      <c r="B26" s="89" t="str">
        <f>IF(C26="","",IF('HEB NRO_VN'!$C$9="","",'HEB NRO_VN'!$C$9))</f>
        <v/>
      </c>
      <c r="C26" s="89" t="str">
        <f>IF(Adresses!B35="","",VLOOKUP(Adresses!B35,NRO!$D:$M,10,FALSE))</f>
        <v/>
      </c>
      <c r="D26" s="89" t="str">
        <f t="shared" si="0"/>
        <v/>
      </c>
      <c r="E26" s="89" t="str">
        <f>IF(C26="","",IF('HEB NRO_VN'!$D$86="","",'HEB NRO_VN'!$D$86))</f>
        <v/>
      </c>
      <c r="F26" s="89" t="str">
        <f>IF(C26="","",IF('HEB NRO_VN'!$D$87="","",'HEB NRO_VN'!$D$87))</f>
        <v/>
      </c>
      <c r="G26" s="89" t="str">
        <f>IF(C26="","",IF('HEB NRO_VN'!$D$88="","",'HEB NRO_VN'!$D$88))</f>
        <v/>
      </c>
      <c r="H26" s="89" t="str">
        <f>IF(C26="","",IF('HEB NRO_VN'!$D$89="","",'HEB NRO_VN'!$D$89))</f>
        <v/>
      </c>
      <c r="I26" s="90" t="str">
        <f>IF(C26="","",IF('HEB NRO_VN'!$D$90="","",'HEB NRO_VN'!$D$90))</f>
        <v/>
      </c>
      <c r="J26" s="90" t="str">
        <f>IF(C26="","",IF('HEB NRO_VN'!$D$91="","",'HEB NRO_VN'!$D$91))</f>
        <v/>
      </c>
      <c r="K26" s="90"/>
      <c r="L26" s="89" t="str">
        <f>IF(C26="","",IF('HEB NRO_VN'!$J$85="","",'HEB NRO_VN'!$J$85))</f>
        <v/>
      </c>
      <c r="N26" t="str">
        <f>IF(C26="","",IF('HEB NRO_VN'!$D$87="","",'HEB NRO_VN'!$D$87))</f>
        <v/>
      </c>
      <c r="O26" t="str">
        <f>IF(C26="","",IF('HEB NRO_VN'!$D$88="","",'HEB NRO_VN'!$D$88))</f>
        <v/>
      </c>
    </row>
    <row r="27" spans="1:15">
      <c r="A27" s="89" t="str">
        <f>IF(C27="","",IFERROR(VLOOKUP(B27,'Code OC'!$A:$B,2,FALSE),""))</f>
        <v/>
      </c>
      <c r="B27" s="89" t="str">
        <f>IF(C27="","",IF('HEB NRO_VN'!$C$9="","",'HEB NRO_VN'!$C$9))</f>
        <v/>
      </c>
      <c r="C27" s="89" t="str">
        <f>IF(Adresses!B36="","",VLOOKUP(Adresses!B36,NRO!$D:$M,10,FALSE))</f>
        <v/>
      </c>
      <c r="D27" s="89" t="str">
        <f t="shared" si="0"/>
        <v/>
      </c>
      <c r="E27" s="89" t="str">
        <f>IF(C27="","",IF('HEB NRO_VN'!$D$86="","",'HEB NRO_VN'!$D$86))</f>
        <v/>
      </c>
      <c r="F27" s="89" t="str">
        <f>IF(C27="","",IF('HEB NRO_VN'!$D$87="","",'HEB NRO_VN'!$D$87))</f>
        <v/>
      </c>
      <c r="G27" s="89" t="str">
        <f>IF(C27="","",IF('HEB NRO_VN'!$D$88="","",'HEB NRO_VN'!$D$88))</f>
        <v/>
      </c>
      <c r="H27" s="89" t="str">
        <f>IF(C27="","",IF('HEB NRO_VN'!$D$89="","",'HEB NRO_VN'!$D$89))</f>
        <v/>
      </c>
      <c r="I27" s="90" t="str">
        <f>IF(C27="","",IF('HEB NRO_VN'!$D$90="","",'HEB NRO_VN'!$D$90))</f>
        <v/>
      </c>
      <c r="J27" s="90" t="str">
        <f>IF(C27="","",IF('HEB NRO_VN'!$D$91="","",'HEB NRO_VN'!$D$91))</f>
        <v/>
      </c>
      <c r="K27" s="90"/>
      <c r="L27" s="89" t="str">
        <f>IF(C27="","",IF('HEB NRO_VN'!$J$85="","",'HEB NRO_VN'!$J$85))</f>
        <v/>
      </c>
      <c r="N27" t="str">
        <f>IF(C27="","",IF('HEB NRO_VN'!$D$87="","",'HEB NRO_VN'!$D$87))</f>
        <v/>
      </c>
      <c r="O27" t="str">
        <f>IF(C27="","",IF('HEB NRO_VN'!$D$88="","",'HEB NRO_VN'!$D$88))</f>
        <v/>
      </c>
    </row>
    <row r="28" spans="1:15">
      <c r="A28" s="89" t="str">
        <f>IF(C28="","",IFERROR(VLOOKUP(B28,'Code OC'!$A:$B,2,FALSE),""))</f>
        <v/>
      </c>
      <c r="B28" s="89" t="str">
        <f>IF(C28="","",IF('HEB NRO_VN'!$C$9="","",'HEB NRO_VN'!$C$9))</f>
        <v/>
      </c>
      <c r="C28" s="89" t="str">
        <f>IF(Adresses!B37="","",VLOOKUP(Adresses!B37,NRO!$D:$M,10,FALSE))</f>
        <v/>
      </c>
      <c r="D28" s="89" t="str">
        <f t="shared" si="0"/>
        <v/>
      </c>
      <c r="E28" s="89" t="str">
        <f>IF(C28="","",IF('HEB NRO_VN'!$D$86="","",'HEB NRO_VN'!$D$86))</f>
        <v/>
      </c>
      <c r="F28" s="89" t="str">
        <f>IF(C28="","",IF('HEB NRO_VN'!$D$87="","",'HEB NRO_VN'!$D$87))</f>
        <v/>
      </c>
      <c r="G28" s="89" t="str">
        <f>IF(C28="","",IF('HEB NRO_VN'!$D$88="","",'HEB NRO_VN'!$D$88))</f>
        <v/>
      </c>
      <c r="H28" s="89" t="str">
        <f>IF(C28="","",IF('HEB NRO_VN'!$D$89="","",'HEB NRO_VN'!$D$89))</f>
        <v/>
      </c>
      <c r="I28" s="90" t="str">
        <f>IF(C28="","",IF('HEB NRO_VN'!$D$90="","",'HEB NRO_VN'!$D$90))</f>
        <v/>
      </c>
      <c r="J28" s="90" t="str">
        <f>IF(C28="","",IF('HEB NRO_VN'!$D$91="","",'HEB NRO_VN'!$D$91))</f>
        <v/>
      </c>
      <c r="K28" s="90"/>
      <c r="L28" s="89" t="str">
        <f>IF(C28="","",IF('HEB NRO_VN'!$J$85="","",'HEB NRO_VN'!$J$85))</f>
        <v/>
      </c>
      <c r="N28" t="str">
        <f>IF(C28="","",IF('HEB NRO_VN'!$D$87="","",'HEB NRO_VN'!$D$87))</f>
        <v/>
      </c>
      <c r="O28" t="str">
        <f>IF(C28="","",IF('HEB NRO_VN'!$D$88="","",'HEB NRO_VN'!$D$88))</f>
        <v/>
      </c>
    </row>
    <row r="29" spans="1:15">
      <c r="A29" s="89" t="str">
        <f>IF(C29="","",IFERROR(VLOOKUP(B29,'Code OC'!$A:$B,2,FALSE),""))</f>
        <v/>
      </c>
      <c r="B29" s="89" t="str">
        <f>IF(C29="","",IF('HEB NRO_VN'!$C$9="","",'HEB NRO_VN'!$C$9))</f>
        <v/>
      </c>
      <c r="C29" s="89" t="str">
        <f>IF(Adresses!B38="","",VLOOKUP(Adresses!B38,NRO!$D:$M,10,FALSE))</f>
        <v/>
      </c>
      <c r="D29" s="89" t="str">
        <f t="shared" si="0"/>
        <v/>
      </c>
      <c r="E29" s="89" t="str">
        <f>IF(C29="","",IF('HEB NRO_VN'!$D$86="","",'HEB NRO_VN'!$D$86))</f>
        <v/>
      </c>
      <c r="F29" s="89" t="str">
        <f>IF(C29="","",IF('HEB NRO_VN'!$D$87="","",'HEB NRO_VN'!$D$87))</f>
        <v/>
      </c>
      <c r="G29" s="89" t="str">
        <f>IF(C29="","",IF('HEB NRO_VN'!$D$88="","",'HEB NRO_VN'!$D$88))</f>
        <v/>
      </c>
      <c r="H29" s="89" t="str">
        <f>IF(C29="","",IF('HEB NRO_VN'!$D$89="","",'HEB NRO_VN'!$D$89))</f>
        <v/>
      </c>
      <c r="I29" s="90" t="str">
        <f>IF(C29="","",IF('HEB NRO_VN'!$D$90="","",'HEB NRO_VN'!$D$90))</f>
        <v/>
      </c>
      <c r="J29" s="90" t="str">
        <f>IF(C29="","",IF('HEB NRO_VN'!$D$91="","",'HEB NRO_VN'!$D$91))</f>
        <v/>
      </c>
      <c r="K29" s="90"/>
      <c r="L29" s="89" t="str">
        <f>IF(C29="","",IF('HEB NRO_VN'!$J$85="","",'HEB NRO_VN'!$J$85))</f>
        <v/>
      </c>
      <c r="N29" t="str">
        <f>IF(C29="","",IF('HEB NRO_VN'!$D$87="","",'HEB NRO_VN'!$D$87))</f>
        <v/>
      </c>
      <c r="O29" t="str">
        <f>IF(C29="","",IF('HEB NRO_VN'!$D$88="","",'HEB NRO_VN'!$D$88))</f>
        <v/>
      </c>
    </row>
    <row r="30" spans="1:15">
      <c r="A30" s="89" t="str">
        <f>IF(C30="","",IFERROR(VLOOKUP(B30,'Code OC'!$A:$B,2,FALSE),""))</f>
        <v/>
      </c>
      <c r="B30" s="89" t="str">
        <f>IF(C30="","",IF('HEB NRO_VN'!$C$9="","",'HEB NRO_VN'!$C$9))</f>
        <v/>
      </c>
      <c r="C30" s="89" t="str">
        <f>IF(Adresses!B39="","",VLOOKUP(Adresses!B39,NRO!$D:$M,10,FALSE))</f>
        <v/>
      </c>
      <c r="D30" s="89" t="str">
        <f t="shared" si="0"/>
        <v/>
      </c>
      <c r="E30" s="89" t="str">
        <f>IF(C30="","",IF('HEB NRO_VN'!$D$86="","",'HEB NRO_VN'!$D$86))</f>
        <v/>
      </c>
      <c r="F30" s="89" t="str">
        <f>IF(C30="","",IF('HEB NRO_VN'!$D$87="","",'HEB NRO_VN'!$D$87))</f>
        <v/>
      </c>
      <c r="G30" s="89" t="str">
        <f>IF(C30="","",IF('HEB NRO_VN'!$D$88="","",'HEB NRO_VN'!$D$88))</f>
        <v/>
      </c>
      <c r="H30" s="89" t="str">
        <f>IF(C30="","",IF('HEB NRO_VN'!$D$89="","",'HEB NRO_VN'!$D$89))</f>
        <v/>
      </c>
      <c r="I30" s="90" t="str">
        <f>IF(C30="","",IF('HEB NRO_VN'!$D$90="","",'HEB NRO_VN'!$D$90))</f>
        <v/>
      </c>
      <c r="J30" s="90" t="str">
        <f>IF(C30="","",IF('HEB NRO_VN'!$D$91="","",'HEB NRO_VN'!$D$91))</f>
        <v/>
      </c>
      <c r="K30" s="90"/>
      <c r="L30" s="89" t="str">
        <f>IF(C30="","",IF('HEB NRO_VN'!$J$85="","",'HEB NRO_VN'!$J$85))</f>
        <v/>
      </c>
      <c r="N30" t="str">
        <f>IF(C30="","",IF('HEB NRO_VN'!$D$87="","",'HEB NRO_VN'!$D$87))</f>
        <v/>
      </c>
      <c r="O30" t="str">
        <f>IF(C30="","",IF('HEB NRO_VN'!$D$88="","",'HEB NRO_VN'!$D$88))</f>
        <v/>
      </c>
    </row>
    <row r="31" spans="1:15">
      <c r="A31" s="89" t="str">
        <f>IF(C31="","",IFERROR(VLOOKUP(B31,'Code OC'!$A:$B,2,FALSE),""))</f>
        <v/>
      </c>
      <c r="B31" s="89" t="str">
        <f>IF(C31="","",IF('HEB NRO_VN'!$C$9="","",'HEB NRO_VN'!$C$9))</f>
        <v/>
      </c>
      <c r="C31" s="89" t="str">
        <f>IF(Adresses!B40="","",VLOOKUP(Adresses!B40,NRO!$D:$M,10,FALSE))</f>
        <v/>
      </c>
      <c r="D31" s="89" t="str">
        <f t="shared" si="0"/>
        <v/>
      </c>
      <c r="E31" s="89" t="str">
        <f>IF(C31="","",IF('HEB NRO_VN'!$D$86="","",'HEB NRO_VN'!$D$86))</f>
        <v/>
      </c>
      <c r="F31" s="89" t="str">
        <f>IF(C31="","",IF('HEB NRO_VN'!$D$87="","",'HEB NRO_VN'!$D$87))</f>
        <v/>
      </c>
      <c r="G31" s="89" t="str">
        <f>IF(C31="","",IF('HEB NRO_VN'!$D$88="","",'HEB NRO_VN'!$D$88))</f>
        <v/>
      </c>
      <c r="H31" s="89" t="str">
        <f>IF(C31="","",IF('HEB NRO_VN'!$D$89="","",'HEB NRO_VN'!$D$89))</f>
        <v/>
      </c>
      <c r="I31" s="90" t="str">
        <f>IF(C31="","",IF('HEB NRO_VN'!$D$90="","",'HEB NRO_VN'!$D$90))</f>
        <v/>
      </c>
      <c r="J31" s="90" t="str">
        <f>IF(C31="","",IF('HEB NRO_VN'!$D$91="","",'HEB NRO_VN'!$D$91))</f>
        <v/>
      </c>
      <c r="K31" s="90"/>
      <c r="L31" s="89" t="str">
        <f>IF(C31="","",IF('HEB NRO_VN'!$J$85="","",'HEB NRO_VN'!$J$85))</f>
        <v/>
      </c>
      <c r="N31" t="str">
        <f>IF(C31="","",IF('HEB NRO_VN'!$D$87="","",'HEB NRO_VN'!$D$87))</f>
        <v/>
      </c>
      <c r="O31" t="str">
        <f>IF(C31="","",IF('HEB NRO_VN'!$D$88="","",'HEB NRO_VN'!$D$88))</f>
        <v/>
      </c>
    </row>
    <row r="32" spans="1:15">
      <c r="A32" s="89" t="str">
        <f>IF(C32="","",IFERROR(VLOOKUP(B32,'Code OC'!$A:$B,2,FALSE),""))</f>
        <v/>
      </c>
      <c r="B32" s="89" t="str">
        <f>IF(C32="","",IF('HEB NRO_VN'!$C$9="","",'HEB NRO_VN'!$C$9))</f>
        <v/>
      </c>
      <c r="C32" s="89" t="str">
        <f>IF(Adresses!B41="","",VLOOKUP(Adresses!B41,NRO!$D:$M,10,FALSE))</f>
        <v/>
      </c>
      <c r="D32" s="89" t="str">
        <f t="shared" si="0"/>
        <v/>
      </c>
      <c r="E32" s="89" t="str">
        <f>IF(C32="","",IF('HEB NRO_VN'!$D$86="","",'HEB NRO_VN'!$D$86))</f>
        <v/>
      </c>
      <c r="F32" s="89" t="str">
        <f>IF(C32="","",IF('HEB NRO_VN'!$D$87="","",'HEB NRO_VN'!$D$87))</f>
        <v/>
      </c>
      <c r="G32" s="89" t="str">
        <f>IF(C32="","",IF('HEB NRO_VN'!$D$88="","",'HEB NRO_VN'!$D$88))</f>
        <v/>
      </c>
      <c r="H32" s="89" t="str">
        <f>IF(C32="","",IF('HEB NRO_VN'!$D$89="","",'HEB NRO_VN'!$D$89))</f>
        <v/>
      </c>
      <c r="I32" s="90" t="str">
        <f>IF(C32="","",IF('HEB NRO_VN'!$D$90="","",'HEB NRO_VN'!$D$90))</f>
        <v/>
      </c>
      <c r="J32" s="90" t="str">
        <f>IF(C32="","",IF('HEB NRO_VN'!$D$91="","",'HEB NRO_VN'!$D$91))</f>
        <v/>
      </c>
      <c r="K32" s="90"/>
      <c r="L32" s="89" t="str">
        <f>IF(C32="","",IF('HEB NRO_VN'!$J$85="","",'HEB NRO_VN'!$J$85))</f>
        <v/>
      </c>
      <c r="N32" t="str">
        <f>IF(C32="","",IF('HEB NRO_VN'!$D$87="","",'HEB NRO_VN'!$D$87))</f>
        <v/>
      </c>
      <c r="O32" t="str">
        <f>IF(C32="","",IF('HEB NRO_VN'!$D$88="","",'HEB NRO_VN'!$D$88))</f>
        <v/>
      </c>
    </row>
  </sheetData>
  <mergeCells count="3">
    <mergeCell ref="A1:B1"/>
    <mergeCell ref="C1:D1"/>
    <mergeCell ref="E1:L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[1]Feuil1!#REF!</xm:f>
          </x14:formula1>
          <xm:sqref>D1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>
      <selection activeCell="I27" sqref="I27"/>
    </sheetView>
  </sheetViews>
  <sheetFormatPr baseColWidth="10" defaultColWidth="16.28515625" defaultRowHeight="15"/>
  <sheetData>
    <row r="1" spans="1:30" s="20" customFormat="1" ht="24" customHeight="1">
      <c r="A1" s="78" t="s">
        <v>128</v>
      </c>
      <c r="B1" s="79" t="s">
        <v>129</v>
      </c>
      <c r="C1" s="79" t="s">
        <v>130</v>
      </c>
      <c r="D1" s="78" t="s">
        <v>131</v>
      </c>
      <c r="E1" s="78" t="s">
        <v>132</v>
      </c>
      <c r="F1" s="78" t="s">
        <v>54</v>
      </c>
      <c r="G1" s="79" t="s">
        <v>133</v>
      </c>
      <c r="H1" s="79" t="s">
        <v>134</v>
      </c>
      <c r="I1" s="79" t="s">
        <v>135</v>
      </c>
      <c r="J1" s="79" t="s">
        <v>136</v>
      </c>
      <c r="K1" s="79" t="s">
        <v>137</v>
      </c>
      <c r="L1" s="79" t="s">
        <v>138</v>
      </c>
      <c r="M1" s="79" t="s">
        <v>139</v>
      </c>
      <c r="N1" s="79" t="s">
        <v>140</v>
      </c>
      <c r="O1" s="79" t="s">
        <v>52</v>
      </c>
      <c r="P1" s="79" t="s">
        <v>141</v>
      </c>
      <c r="Q1" s="79" t="s">
        <v>142</v>
      </c>
      <c r="R1" s="79" t="s">
        <v>143</v>
      </c>
      <c r="S1" s="79" t="s">
        <v>144</v>
      </c>
      <c r="T1" s="79" t="s">
        <v>145</v>
      </c>
      <c r="U1" s="79" t="s">
        <v>146</v>
      </c>
      <c r="V1" s="79" t="s">
        <v>147</v>
      </c>
      <c r="W1" s="79" t="s">
        <v>148</v>
      </c>
      <c r="X1" s="79" t="s">
        <v>149</v>
      </c>
      <c r="Y1" s="79" t="s">
        <v>150</v>
      </c>
      <c r="Z1" s="79" t="s">
        <v>151</v>
      </c>
      <c r="AA1" s="79" t="s">
        <v>152</v>
      </c>
      <c r="AB1" s="79" t="s">
        <v>153</v>
      </c>
      <c r="AC1" s="79" t="s">
        <v>154</v>
      </c>
      <c r="AD1" s="79" t="s">
        <v>155</v>
      </c>
    </row>
    <row r="2" spans="1:30">
      <c r="A2" t="str">
        <f>IF(OR(B2=0,B2=""),"",(VLOOKUP(B2,'Code OC'!A:B,2,FALSE)))</f>
        <v/>
      </c>
      <c r="B2">
        <f>IF(E2=0,"",'HEB NRO_VN'!$C$9)</f>
        <v>0</v>
      </c>
      <c r="D2">
        <f>'HEB NRO_VN'!$N$12</f>
        <v>0</v>
      </c>
      <c r="E2" t="str">
        <f>Adresses!S12</f>
        <v/>
      </c>
      <c r="F2" t="str">
        <f>Adresses!T12</f>
        <v/>
      </c>
      <c r="G2">
        <f>'HEB NRO_VN'!$N$15</f>
        <v>0</v>
      </c>
      <c r="H2">
        <f>'HEB NRO_VN'!$N$16</f>
        <v>0</v>
      </c>
      <c r="I2">
        <f>'HEB NRO_VN'!$N$14</f>
        <v>0</v>
      </c>
      <c r="M2" t="str">
        <f>Adresses!F12</f>
        <v/>
      </c>
      <c r="N2" t="str">
        <f>Adresses!G12</f>
        <v/>
      </c>
      <c r="O2" t="str">
        <f>Adresses!H12</f>
        <v/>
      </c>
      <c r="P2">
        <f>Adresses!I12</f>
        <v>0</v>
      </c>
      <c r="R2">
        <f>Adresses!X12</f>
        <v>0</v>
      </c>
      <c r="S2">
        <f>Adresses!Z12</f>
        <v>0</v>
      </c>
      <c r="U2" t="str">
        <f>'HEB NRO_VN'!$E$77</f>
        <v/>
      </c>
      <c r="X2">
        <f>'HEB NRO_VN'!$D$87</f>
        <v>0</v>
      </c>
      <c r="Z2">
        <f>'HEB NRO_VN'!$D$89</f>
        <v>0</v>
      </c>
      <c r="AA2">
        <f>'HEB NRO_VN'!$D$90</f>
        <v>0</v>
      </c>
      <c r="AB2">
        <f>'HEB NRO_VN'!$D$91</f>
        <v>0</v>
      </c>
    </row>
    <row r="3" spans="1:30">
      <c r="A3" t="str">
        <f>IF(OR(B3=0,B3=""),"",(VLOOKUP(B3,'Code OC'!A:B,2,FALSE)))</f>
        <v/>
      </c>
      <c r="B3">
        <f>IF(E3=0,"",'HEB NRO_VN'!$C$9)</f>
        <v>0</v>
      </c>
      <c r="D3">
        <f>'HEB NRO_VN'!$N$12</f>
        <v>0</v>
      </c>
      <c r="E3" t="str">
        <f>Adresses!S13</f>
        <v/>
      </c>
      <c r="F3" t="str">
        <f>Adresses!T13</f>
        <v/>
      </c>
      <c r="G3">
        <f>'HEB NRO_VN'!$N$15</f>
        <v>0</v>
      </c>
      <c r="H3">
        <f>'HEB NRO_VN'!$N$16</f>
        <v>0</v>
      </c>
      <c r="I3">
        <f>'HEB NRO_VN'!$N$14</f>
        <v>0</v>
      </c>
      <c r="M3" t="str">
        <f>Adresses!F13</f>
        <v/>
      </c>
      <c r="N3" t="str">
        <f>Adresses!G13</f>
        <v/>
      </c>
      <c r="O3" t="str">
        <f>Adresses!H13</f>
        <v/>
      </c>
      <c r="P3">
        <f>Adresses!I13</f>
        <v>0</v>
      </c>
      <c r="R3">
        <f>Adresses!X13</f>
        <v>0</v>
      </c>
      <c r="S3">
        <f>Adresses!Z13</f>
        <v>0</v>
      </c>
      <c r="U3" t="str">
        <f>'HEB NRO_VN'!$E$77</f>
        <v/>
      </c>
      <c r="X3">
        <f>'HEB NRO_VN'!$D$87</f>
        <v>0</v>
      </c>
      <c r="Z3">
        <f>'HEB NRO_VN'!$D$89</f>
        <v>0</v>
      </c>
      <c r="AA3">
        <f>'HEB NRO_VN'!$D$90</f>
        <v>0</v>
      </c>
      <c r="AB3">
        <f>'HEB NRO_VN'!$D$91</f>
        <v>0</v>
      </c>
    </row>
    <row r="4" spans="1:30">
      <c r="A4" t="str">
        <f>IF(OR(B4=0,B4=""),"",(VLOOKUP(B4,'Code OC'!A:B,2,FALSE)))</f>
        <v/>
      </c>
      <c r="B4">
        <f>IF(E4=0,"",'HEB NRO_VN'!$C$9)</f>
        <v>0</v>
      </c>
      <c r="D4">
        <f>'HEB NRO_VN'!$N$12</f>
        <v>0</v>
      </c>
      <c r="E4" t="str">
        <f>Adresses!S14</f>
        <v/>
      </c>
      <c r="F4" t="str">
        <f>Adresses!T14</f>
        <v/>
      </c>
      <c r="G4">
        <f>'HEB NRO_VN'!$N$15</f>
        <v>0</v>
      </c>
      <c r="H4">
        <f>'HEB NRO_VN'!$N$16</f>
        <v>0</v>
      </c>
      <c r="I4">
        <f>'HEB NRO_VN'!$N$14</f>
        <v>0</v>
      </c>
      <c r="M4" t="str">
        <f>Adresses!F14</f>
        <v/>
      </c>
      <c r="N4" t="str">
        <f>Adresses!G14</f>
        <v/>
      </c>
      <c r="O4" t="str">
        <f>Adresses!H14</f>
        <v/>
      </c>
      <c r="P4">
        <f>Adresses!I14</f>
        <v>0</v>
      </c>
      <c r="R4">
        <f>Adresses!X14</f>
        <v>0</v>
      </c>
      <c r="S4">
        <f>Adresses!Z14</f>
        <v>0</v>
      </c>
      <c r="U4" t="str">
        <f>'HEB NRO_VN'!$E$77</f>
        <v/>
      </c>
      <c r="X4">
        <f>'HEB NRO_VN'!$D$87</f>
        <v>0</v>
      </c>
      <c r="Z4">
        <f>'HEB NRO_VN'!$D$89</f>
        <v>0</v>
      </c>
      <c r="AA4">
        <f>'HEB NRO_VN'!$D$90</f>
        <v>0</v>
      </c>
      <c r="AB4">
        <f>'HEB NRO_VN'!$D$91</f>
        <v>0</v>
      </c>
    </row>
    <row r="5" spans="1:30">
      <c r="A5" t="str">
        <f>IF(OR(B5=0,B5=""),"",(VLOOKUP(B5,'Code OC'!A:B,2,FALSE)))</f>
        <v/>
      </c>
      <c r="B5">
        <f>IF(E5=0,"",'HEB NRO_VN'!$C$9)</f>
        <v>0</v>
      </c>
      <c r="D5">
        <f>'HEB NRO_VN'!$N$12</f>
        <v>0</v>
      </c>
      <c r="E5" t="str">
        <f>Adresses!S15</f>
        <v/>
      </c>
      <c r="F5" t="str">
        <f>Adresses!T15</f>
        <v/>
      </c>
      <c r="G5">
        <f>'HEB NRO_VN'!$N$15</f>
        <v>0</v>
      </c>
      <c r="H5">
        <f>'HEB NRO_VN'!$N$16</f>
        <v>0</v>
      </c>
      <c r="I5">
        <f>'HEB NRO_VN'!$N$14</f>
        <v>0</v>
      </c>
      <c r="M5" t="str">
        <f>Adresses!F15</f>
        <v/>
      </c>
      <c r="N5" t="str">
        <f>Adresses!G15</f>
        <v/>
      </c>
      <c r="O5" t="str">
        <f>Adresses!H15</f>
        <v/>
      </c>
      <c r="P5">
        <f>Adresses!I15</f>
        <v>0</v>
      </c>
      <c r="R5">
        <f>Adresses!X15</f>
        <v>0</v>
      </c>
      <c r="S5">
        <f>Adresses!Z15</f>
        <v>0</v>
      </c>
      <c r="U5" t="str">
        <f>'HEB NRO_VN'!$E$77</f>
        <v/>
      </c>
      <c r="X5">
        <f>'HEB NRO_VN'!$D$87</f>
        <v>0</v>
      </c>
      <c r="Z5">
        <f>'HEB NRO_VN'!$D$89</f>
        <v>0</v>
      </c>
      <c r="AA5">
        <f>'HEB NRO_VN'!$D$90</f>
        <v>0</v>
      </c>
      <c r="AB5">
        <f>'HEB NRO_VN'!$D$91</f>
        <v>0</v>
      </c>
    </row>
    <row r="6" spans="1:30">
      <c r="A6" t="str">
        <f>IF(OR(B6=0,B6=""),"",(VLOOKUP(B6,'Code OC'!A:B,2,FALSE)))</f>
        <v/>
      </c>
      <c r="B6">
        <f>IF(E6=0,"",'HEB NRO_VN'!$C$9)</f>
        <v>0</v>
      </c>
      <c r="D6">
        <f>'HEB NRO_VN'!$N$12</f>
        <v>0</v>
      </c>
      <c r="E6" t="str">
        <f>Adresses!S16</f>
        <v/>
      </c>
      <c r="F6" t="str">
        <f>Adresses!T16</f>
        <v/>
      </c>
      <c r="G6">
        <f>'HEB NRO_VN'!$N$15</f>
        <v>0</v>
      </c>
      <c r="H6">
        <f>'HEB NRO_VN'!$N$16</f>
        <v>0</v>
      </c>
      <c r="I6">
        <f>'HEB NRO_VN'!$N$14</f>
        <v>0</v>
      </c>
      <c r="M6" t="str">
        <f>Adresses!F16</f>
        <v/>
      </c>
      <c r="N6" t="str">
        <f>Adresses!G16</f>
        <v/>
      </c>
      <c r="O6" t="str">
        <f>Adresses!H16</f>
        <v/>
      </c>
      <c r="P6">
        <f>Adresses!I16</f>
        <v>0</v>
      </c>
      <c r="R6">
        <f>Adresses!X16</f>
        <v>0</v>
      </c>
      <c r="S6">
        <f>Adresses!Z16</f>
        <v>0</v>
      </c>
      <c r="U6" t="str">
        <f>'HEB NRO_VN'!$E$77</f>
        <v/>
      </c>
      <c r="X6">
        <f>'HEB NRO_VN'!$D$87</f>
        <v>0</v>
      </c>
      <c r="Z6">
        <f>'HEB NRO_VN'!$D$89</f>
        <v>0</v>
      </c>
      <c r="AA6">
        <f>'HEB NRO_VN'!$D$90</f>
        <v>0</v>
      </c>
      <c r="AB6">
        <f>'HEB NRO_VN'!$D$91</f>
        <v>0</v>
      </c>
    </row>
    <row r="7" spans="1:30">
      <c r="A7" t="str">
        <f>IF(OR(B7=0,B7=""),"",(VLOOKUP(B7,'Code OC'!A:B,2,FALSE)))</f>
        <v/>
      </c>
      <c r="B7">
        <f>IF(E7=0,"",'HEB NRO_VN'!$C$9)</f>
        <v>0</v>
      </c>
      <c r="D7">
        <f>'HEB NRO_VN'!$N$12</f>
        <v>0</v>
      </c>
      <c r="E7" t="str">
        <f>Adresses!S17</f>
        <v/>
      </c>
      <c r="F7" t="str">
        <f>Adresses!T17</f>
        <v/>
      </c>
      <c r="G7">
        <f>'HEB NRO_VN'!$N$15</f>
        <v>0</v>
      </c>
      <c r="H7">
        <f>'HEB NRO_VN'!$N$16</f>
        <v>0</v>
      </c>
      <c r="I7">
        <f>'HEB NRO_VN'!$N$14</f>
        <v>0</v>
      </c>
      <c r="M7" t="str">
        <f>Adresses!F17</f>
        <v/>
      </c>
      <c r="N7" t="str">
        <f>Adresses!G17</f>
        <v/>
      </c>
      <c r="O7" t="str">
        <f>Adresses!H17</f>
        <v/>
      </c>
      <c r="P7">
        <f>Adresses!I17</f>
        <v>0</v>
      </c>
      <c r="R7">
        <f>Adresses!X17</f>
        <v>0</v>
      </c>
      <c r="S7">
        <f>Adresses!Z17</f>
        <v>0</v>
      </c>
      <c r="U7" t="str">
        <f>'HEB NRO_VN'!$E$77</f>
        <v/>
      </c>
      <c r="X7">
        <f>'HEB NRO_VN'!$D$87</f>
        <v>0</v>
      </c>
      <c r="Z7">
        <f>'HEB NRO_VN'!$D$89</f>
        <v>0</v>
      </c>
      <c r="AA7">
        <f>'HEB NRO_VN'!$D$90</f>
        <v>0</v>
      </c>
      <c r="AB7">
        <f>'HEB NRO_VN'!$D$91</f>
        <v>0</v>
      </c>
    </row>
    <row r="8" spans="1:30">
      <c r="A8" t="str">
        <f>IF(OR(B8=0,B8=""),"",(VLOOKUP(B8,'Code OC'!A:B,2,FALSE)))</f>
        <v/>
      </c>
      <c r="B8">
        <f>IF(E8=0,"",'HEB NRO_VN'!$C$9)</f>
        <v>0</v>
      </c>
      <c r="D8">
        <f>'HEB NRO_VN'!$N$12</f>
        <v>0</v>
      </c>
      <c r="E8" t="str">
        <f>Adresses!S18</f>
        <v/>
      </c>
      <c r="F8" t="str">
        <f>Adresses!T18</f>
        <v/>
      </c>
      <c r="G8">
        <f>'HEB NRO_VN'!$N$15</f>
        <v>0</v>
      </c>
      <c r="H8">
        <f>'HEB NRO_VN'!$N$16</f>
        <v>0</v>
      </c>
      <c r="I8">
        <f>'HEB NRO_VN'!$N$14</f>
        <v>0</v>
      </c>
      <c r="M8" t="str">
        <f>Adresses!F18</f>
        <v/>
      </c>
      <c r="N8" t="str">
        <f>Adresses!G18</f>
        <v/>
      </c>
      <c r="O8" t="str">
        <f>Adresses!H18</f>
        <v/>
      </c>
      <c r="P8">
        <f>Adresses!I18</f>
        <v>0</v>
      </c>
      <c r="R8">
        <f>Adresses!X18</f>
        <v>0</v>
      </c>
      <c r="S8">
        <f>Adresses!Z18</f>
        <v>0</v>
      </c>
      <c r="U8" t="str">
        <f>'HEB NRO_VN'!$E$77</f>
        <v/>
      </c>
      <c r="X8">
        <f>'HEB NRO_VN'!$D$87</f>
        <v>0</v>
      </c>
      <c r="Z8">
        <f>'HEB NRO_VN'!$D$89</f>
        <v>0</v>
      </c>
      <c r="AA8">
        <f>'HEB NRO_VN'!$D$90</f>
        <v>0</v>
      </c>
      <c r="AB8">
        <f>'HEB NRO_VN'!$D$91</f>
        <v>0</v>
      </c>
    </row>
    <row r="9" spans="1:30">
      <c r="A9" t="str">
        <f>IF(OR(B9=0,B9=""),"",(VLOOKUP(B9,'Code OC'!A:B,2,FALSE)))</f>
        <v/>
      </c>
      <c r="B9">
        <f>IF(E9=0,"",'HEB NRO_VN'!$C$9)</f>
        <v>0</v>
      </c>
      <c r="D9">
        <f>'HEB NRO_VN'!$N$12</f>
        <v>0</v>
      </c>
      <c r="E9" t="str">
        <f>Adresses!S19</f>
        <v/>
      </c>
      <c r="F9" t="str">
        <f>Adresses!T19</f>
        <v/>
      </c>
      <c r="G9">
        <f>'HEB NRO_VN'!$N$15</f>
        <v>0</v>
      </c>
      <c r="H9">
        <f>'HEB NRO_VN'!$N$16</f>
        <v>0</v>
      </c>
      <c r="I9">
        <f>'HEB NRO_VN'!$N$14</f>
        <v>0</v>
      </c>
      <c r="M9" t="str">
        <f>Adresses!F19</f>
        <v/>
      </c>
      <c r="N9" t="str">
        <f>Adresses!G19</f>
        <v/>
      </c>
      <c r="O9" t="str">
        <f>Adresses!H19</f>
        <v/>
      </c>
      <c r="P9">
        <f>Adresses!I19</f>
        <v>0</v>
      </c>
      <c r="R9">
        <f>Adresses!X19</f>
        <v>0</v>
      </c>
      <c r="S9">
        <f>Adresses!Z19</f>
        <v>0</v>
      </c>
      <c r="U9" t="str">
        <f>'HEB NRO_VN'!$E$77</f>
        <v/>
      </c>
      <c r="X9">
        <f>'HEB NRO_VN'!$D$87</f>
        <v>0</v>
      </c>
      <c r="Z9">
        <f>'HEB NRO_VN'!$D$89</f>
        <v>0</v>
      </c>
      <c r="AA9">
        <f>'HEB NRO_VN'!$D$90</f>
        <v>0</v>
      </c>
      <c r="AB9">
        <f>'HEB NRO_VN'!$D$91</f>
        <v>0</v>
      </c>
    </row>
    <row r="10" spans="1:30">
      <c r="A10" t="str">
        <f>IF(OR(B10=0,B10=""),"",(VLOOKUP(B10,'Code OC'!A:B,2,FALSE)))</f>
        <v/>
      </c>
      <c r="B10">
        <f>IF(E10=0,"",'HEB NRO_VN'!$C$9)</f>
        <v>0</v>
      </c>
      <c r="D10">
        <f>'HEB NRO_VN'!$N$12</f>
        <v>0</v>
      </c>
      <c r="E10" t="str">
        <f>Adresses!S20</f>
        <v/>
      </c>
      <c r="F10" t="str">
        <f>Adresses!T20</f>
        <v/>
      </c>
      <c r="G10">
        <f>'HEB NRO_VN'!$N$15</f>
        <v>0</v>
      </c>
      <c r="H10">
        <f>'HEB NRO_VN'!$N$16</f>
        <v>0</v>
      </c>
      <c r="I10">
        <f>'HEB NRO_VN'!$N$14</f>
        <v>0</v>
      </c>
      <c r="M10" t="str">
        <f>Adresses!F20</f>
        <v/>
      </c>
      <c r="N10" t="str">
        <f>Adresses!G20</f>
        <v/>
      </c>
      <c r="O10" t="str">
        <f>Adresses!H20</f>
        <v/>
      </c>
      <c r="P10">
        <f>Adresses!I20</f>
        <v>0</v>
      </c>
      <c r="R10">
        <f>Adresses!X20</f>
        <v>0</v>
      </c>
      <c r="S10">
        <f>Adresses!Z20</f>
        <v>0</v>
      </c>
      <c r="U10" t="str">
        <f>'HEB NRO_VN'!$E$77</f>
        <v/>
      </c>
      <c r="X10">
        <f>'HEB NRO_VN'!$D$87</f>
        <v>0</v>
      </c>
      <c r="Z10">
        <f>'HEB NRO_VN'!$D$89</f>
        <v>0</v>
      </c>
      <c r="AA10">
        <f>'HEB NRO_VN'!$D$90</f>
        <v>0</v>
      </c>
      <c r="AB10">
        <f>'HEB NRO_VN'!$D$91</f>
        <v>0</v>
      </c>
    </row>
    <row r="11" spans="1:30">
      <c r="A11" t="str">
        <f>IF(OR(B11=0,B11=""),"",(VLOOKUP(B11,'Code OC'!A:B,2,FALSE)))</f>
        <v/>
      </c>
      <c r="B11">
        <f>IF(E11=0,"",'HEB NRO_VN'!$C$9)</f>
        <v>0</v>
      </c>
      <c r="D11">
        <f>'HEB NRO_VN'!$N$12</f>
        <v>0</v>
      </c>
      <c r="E11" t="str">
        <f>Adresses!S21</f>
        <v/>
      </c>
      <c r="F11" t="str">
        <f>Adresses!T21</f>
        <v/>
      </c>
      <c r="G11">
        <f>'HEB NRO_VN'!$N$15</f>
        <v>0</v>
      </c>
      <c r="H11">
        <f>'HEB NRO_VN'!$N$16</f>
        <v>0</v>
      </c>
      <c r="I11">
        <f>'HEB NRO_VN'!$N$14</f>
        <v>0</v>
      </c>
      <c r="M11" t="str">
        <f>Adresses!F21</f>
        <v/>
      </c>
      <c r="N11" t="str">
        <f>Adresses!G21</f>
        <v/>
      </c>
      <c r="O11" t="str">
        <f>Adresses!H21</f>
        <v/>
      </c>
      <c r="P11">
        <f>Adresses!I21</f>
        <v>0</v>
      </c>
      <c r="R11">
        <f>Adresses!X21</f>
        <v>0</v>
      </c>
      <c r="S11">
        <f>Adresses!Z21</f>
        <v>0</v>
      </c>
      <c r="U11" t="str">
        <f>'HEB NRO_VN'!$E$77</f>
        <v/>
      </c>
      <c r="X11">
        <f>'HEB NRO_VN'!$D$87</f>
        <v>0</v>
      </c>
      <c r="Z11">
        <f>'HEB NRO_VN'!$D$89</f>
        <v>0</v>
      </c>
      <c r="AA11">
        <f>'HEB NRO_VN'!$D$90</f>
        <v>0</v>
      </c>
      <c r="AB11">
        <f>'HEB NRO_VN'!$D$91</f>
        <v>0</v>
      </c>
    </row>
    <row r="12" spans="1:30">
      <c r="A12" t="str">
        <f>IF(OR(B12=0,B12=""),"",(VLOOKUP(B12,'Code OC'!A:B,2,FALSE)))</f>
        <v/>
      </c>
      <c r="B12">
        <f>IF(E12=0,"",'HEB NRO_VN'!$C$9)</f>
        <v>0</v>
      </c>
      <c r="D12">
        <f>'HEB NRO_VN'!$N$12</f>
        <v>0</v>
      </c>
      <c r="E12" t="str">
        <f>Adresses!S22</f>
        <v/>
      </c>
      <c r="F12" t="str">
        <f>Adresses!T22</f>
        <v/>
      </c>
      <c r="G12">
        <f>'HEB NRO_VN'!$N$15</f>
        <v>0</v>
      </c>
      <c r="H12">
        <f>'HEB NRO_VN'!$N$16</f>
        <v>0</v>
      </c>
      <c r="I12">
        <f>'HEB NRO_VN'!$N$14</f>
        <v>0</v>
      </c>
      <c r="M12" t="str">
        <f>Adresses!F22</f>
        <v/>
      </c>
      <c r="N12" t="str">
        <f>Adresses!G22</f>
        <v/>
      </c>
      <c r="O12" t="str">
        <f>Adresses!H22</f>
        <v/>
      </c>
      <c r="P12">
        <f>Adresses!I22</f>
        <v>0</v>
      </c>
      <c r="R12">
        <f>Adresses!X22</f>
        <v>0</v>
      </c>
      <c r="S12">
        <f>Adresses!Z22</f>
        <v>0</v>
      </c>
      <c r="U12" t="str">
        <f>'HEB NRO_VN'!$E$77</f>
        <v/>
      </c>
      <c r="X12">
        <f>'HEB NRO_VN'!$D$87</f>
        <v>0</v>
      </c>
      <c r="Z12">
        <f>'HEB NRO_VN'!$D$89</f>
        <v>0</v>
      </c>
      <c r="AA12">
        <f>'HEB NRO_VN'!$D$90</f>
        <v>0</v>
      </c>
      <c r="AB12">
        <f>'HEB NRO_VN'!$D$91</f>
        <v>0</v>
      </c>
    </row>
    <row r="13" spans="1:30">
      <c r="A13" t="str">
        <f>IF(OR(B13=0,B13=""),"",(VLOOKUP(B13,'Code OC'!A:B,2,FALSE)))</f>
        <v/>
      </c>
      <c r="B13">
        <f>IF(E13=0,"",'HEB NRO_VN'!$C$9)</f>
        <v>0</v>
      </c>
      <c r="D13">
        <f>'HEB NRO_VN'!$N$12</f>
        <v>0</v>
      </c>
      <c r="E13" t="str">
        <f>Adresses!S23</f>
        <v/>
      </c>
      <c r="F13" t="str">
        <f>Adresses!T23</f>
        <v/>
      </c>
      <c r="G13">
        <f>'HEB NRO_VN'!$N$15</f>
        <v>0</v>
      </c>
      <c r="H13">
        <f>'HEB NRO_VN'!$N$16</f>
        <v>0</v>
      </c>
      <c r="I13">
        <f>'HEB NRO_VN'!$N$14</f>
        <v>0</v>
      </c>
      <c r="M13" t="str">
        <f>Adresses!F23</f>
        <v/>
      </c>
      <c r="N13" t="str">
        <f>Adresses!G23</f>
        <v/>
      </c>
      <c r="O13" t="str">
        <f>Adresses!H23</f>
        <v/>
      </c>
      <c r="P13">
        <f>Adresses!I23</f>
        <v>0</v>
      </c>
      <c r="R13">
        <f>Adresses!X23</f>
        <v>0</v>
      </c>
      <c r="S13">
        <f>Adresses!Z23</f>
        <v>0</v>
      </c>
      <c r="U13" t="str">
        <f>'HEB NRO_VN'!$E$77</f>
        <v/>
      </c>
      <c r="X13">
        <f>'HEB NRO_VN'!$D$87</f>
        <v>0</v>
      </c>
      <c r="Z13">
        <f>'HEB NRO_VN'!$D$89</f>
        <v>0</v>
      </c>
      <c r="AA13">
        <f>'HEB NRO_VN'!$D$90</f>
        <v>0</v>
      </c>
      <c r="AB13">
        <f>'HEB NRO_VN'!$D$91</f>
        <v>0</v>
      </c>
    </row>
    <row r="14" spans="1:30">
      <c r="A14" t="str">
        <f>IF(OR(B14=0,B14=""),"",(VLOOKUP(B14,'Code OC'!A:B,2,FALSE)))</f>
        <v/>
      </c>
      <c r="B14">
        <f>IF(E14=0,"",'HEB NRO_VN'!$C$9)</f>
        <v>0</v>
      </c>
      <c r="D14">
        <f>'HEB NRO_VN'!$N$12</f>
        <v>0</v>
      </c>
      <c r="E14" t="str">
        <f>Adresses!S24</f>
        <v/>
      </c>
      <c r="F14" t="str">
        <f>Adresses!T24</f>
        <v/>
      </c>
      <c r="G14">
        <f>'HEB NRO_VN'!$N$15</f>
        <v>0</v>
      </c>
      <c r="H14">
        <f>'HEB NRO_VN'!$N$16</f>
        <v>0</v>
      </c>
      <c r="I14">
        <f>'HEB NRO_VN'!$N$14</f>
        <v>0</v>
      </c>
      <c r="M14" t="str">
        <f>Adresses!F24</f>
        <v/>
      </c>
      <c r="N14" t="str">
        <f>Adresses!G24</f>
        <v/>
      </c>
      <c r="O14" t="str">
        <f>Adresses!H24</f>
        <v/>
      </c>
      <c r="P14">
        <f>Adresses!I24</f>
        <v>0</v>
      </c>
      <c r="R14">
        <f>Adresses!X24</f>
        <v>0</v>
      </c>
      <c r="S14">
        <f>Adresses!Z24</f>
        <v>0</v>
      </c>
      <c r="U14" t="str">
        <f>'HEB NRO_VN'!$E$77</f>
        <v/>
      </c>
      <c r="X14">
        <f>'HEB NRO_VN'!$D$87</f>
        <v>0</v>
      </c>
      <c r="Z14">
        <f>'HEB NRO_VN'!$D$89</f>
        <v>0</v>
      </c>
      <c r="AA14">
        <f>'HEB NRO_VN'!$D$90</f>
        <v>0</v>
      </c>
      <c r="AB14">
        <f>'HEB NRO_VN'!$D$91</f>
        <v>0</v>
      </c>
    </row>
    <row r="15" spans="1:30">
      <c r="A15" t="str">
        <f>IF(OR(B15=0,B15=""),"",(VLOOKUP(B15,'Code OC'!A:B,2,FALSE)))</f>
        <v/>
      </c>
      <c r="B15">
        <f>IF(E15=0,"",'HEB NRO_VN'!$C$9)</f>
        <v>0</v>
      </c>
      <c r="D15">
        <f>'HEB NRO_VN'!$N$12</f>
        <v>0</v>
      </c>
      <c r="E15" t="str">
        <f>Adresses!S25</f>
        <v/>
      </c>
      <c r="F15" t="str">
        <f>Adresses!T25</f>
        <v/>
      </c>
      <c r="G15">
        <f>'HEB NRO_VN'!$N$15</f>
        <v>0</v>
      </c>
      <c r="H15">
        <f>'HEB NRO_VN'!$N$16</f>
        <v>0</v>
      </c>
      <c r="I15">
        <f>'HEB NRO_VN'!$N$14</f>
        <v>0</v>
      </c>
      <c r="M15" t="str">
        <f>Adresses!F25</f>
        <v/>
      </c>
      <c r="N15" t="str">
        <f>Adresses!G25</f>
        <v/>
      </c>
      <c r="O15" t="str">
        <f>Adresses!H25</f>
        <v/>
      </c>
      <c r="P15">
        <f>Adresses!I25</f>
        <v>0</v>
      </c>
      <c r="R15">
        <f>Adresses!X25</f>
        <v>0</v>
      </c>
      <c r="S15">
        <f>Adresses!Z25</f>
        <v>0</v>
      </c>
      <c r="U15" t="str">
        <f>'HEB NRO_VN'!$E$77</f>
        <v/>
      </c>
      <c r="X15">
        <f>'HEB NRO_VN'!$D$87</f>
        <v>0</v>
      </c>
      <c r="Z15">
        <f>'HEB NRO_VN'!$D$89</f>
        <v>0</v>
      </c>
      <c r="AA15">
        <f>'HEB NRO_VN'!$D$90</f>
        <v>0</v>
      </c>
      <c r="AB15">
        <f>'HEB NRO_VN'!$D$91</f>
        <v>0</v>
      </c>
    </row>
    <row r="16" spans="1:30">
      <c r="A16" t="str">
        <f>IF(OR(B16=0,B16=""),"",(VLOOKUP(B16,'Code OC'!A:B,2,FALSE)))</f>
        <v/>
      </c>
      <c r="B16">
        <f>IF(E16=0,"",'HEB NRO_VN'!$C$9)</f>
        <v>0</v>
      </c>
      <c r="D16">
        <f>'HEB NRO_VN'!$N$12</f>
        <v>0</v>
      </c>
      <c r="E16" t="str">
        <f>Adresses!S26</f>
        <v/>
      </c>
      <c r="F16" t="str">
        <f>Adresses!T26</f>
        <v/>
      </c>
      <c r="G16">
        <f>'HEB NRO_VN'!$N$15</f>
        <v>0</v>
      </c>
      <c r="H16">
        <f>'HEB NRO_VN'!$N$16</f>
        <v>0</v>
      </c>
      <c r="I16">
        <f>'HEB NRO_VN'!$N$14</f>
        <v>0</v>
      </c>
      <c r="M16" t="str">
        <f>Adresses!F26</f>
        <v/>
      </c>
      <c r="N16" t="str">
        <f>Adresses!G26</f>
        <v/>
      </c>
      <c r="O16" t="str">
        <f>Adresses!H26</f>
        <v/>
      </c>
      <c r="P16">
        <f>Adresses!I26</f>
        <v>0</v>
      </c>
      <c r="R16">
        <f>Adresses!X26</f>
        <v>0</v>
      </c>
      <c r="S16">
        <f>Adresses!Z26</f>
        <v>0</v>
      </c>
      <c r="U16" t="str">
        <f>'HEB NRO_VN'!$E$77</f>
        <v/>
      </c>
      <c r="X16">
        <f>'HEB NRO_VN'!$D$87</f>
        <v>0</v>
      </c>
      <c r="Z16">
        <f>'HEB NRO_VN'!$D$89</f>
        <v>0</v>
      </c>
      <c r="AA16">
        <f>'HEB NRO_VN'!$D$90</f>
        <v>0</v>
      </c>
      <c r="AB16">
        <f>'HEB NRO_VN'!$D$91</f>
        <v>0</v>
      </c>
    </row>
    <row r="17" spans="1:28">
      <c r="A17" t="str">
        <f>IF(OR(B17=0,B17=""),"",(VLOOKUP(B17,'Code OC'!A:B,2,FALSE)))</f>
        <v/>
      </c>
      <c r="B17">
        <f>IF(E17=0,"",'HEB NRO_VN'!$C$9)</f>
        <v>0</v>
      </c>
      <c r="D17">
        <f>'HEB NRO_VN'!$N$12</f>
        <v>0</v>
      </c>
      <c r="E17" t="str">
        <f>Adresses!S27</f>
        <v/>
      </c>
      <c r="F17" t="str">
        <f>Adresses!T27</f>
        <v/>
      </c>
      <c r="G17">
        <f>'HEB NRO_VN'!$N$15</f>
        <v>0</v>
      </c>
      <c r="H17">
        <f>'HEB NRO_VN'!$N$16</f>
        <v>0</v>
      </c>
      <c r="I17">
        <f>'HEB NRO_VN'!$N$14</f>
        <v>0</v>
      </c>
      <c r="M17" t="str">
        <f>Adresses!F27</f>
        <v/>
      </c>
      <c r="N17" t="str">
        <f>Adresses!G27</f>
        <v/>
      </c>
      <c r="O17" t="str">
        <f>Adresses!H27</f>
        <v/>
      </c>
      <c r="P17">
        <f>Adresses!I27</f>
        <v>0</v>
      </c>
      <c r="R17">
        <f>Adresses!X27</f>
        <v>0</v>
      </c>
      <c r="S17">
        <f>Adresses!Z27</f>
        <v>0</v>
      </c>
      <c r="U17" t="str">
        <f>'HEB NRO_VN'!$E$77</f>
        <v/>
      </c>
      <c r="X17">
        <f>'HEB NRO_VN'!$D$87</f>
        <v>0</v>
      </c>
      <c r="Z17">
        <f>'HEB NRO_VN'!$D$89</f>
        <v>0</v>
      </c>
      <c r="AA17">
        <f>'HEB NRO_VN'!$D$90</f>
        <v>0</v>
      </c>
      <c r="AB17">
        <f>'HEB NRO_VN'!$D$91</f>
        <v>0</v>
      </c>
    </row>
    <row r="18" spans="1:28">
      <c r="A18" t="str">
        <f>IF(OR(B18=0,B18=""),"",(VLOOKUP(B18,'Code OC'!A:B,2,FALSE)))</f>
        <v/>
      </c>
      <c r="B18">
        <f>IF(E18=0,"",'HEB NRO_VN'!$C$9)</f>
        <v>0</v>
      </c>
      <c r="D18">
        <f>'HEB NRO_VN'!$N$12</f>
        <v>0</v>
      </c>
      <c r="E18" t="str">
        <f>Adresses!S28</f>
        <v/>
      </c>
      <c r="F18" t="str">
        <f>Adresses!T28</f>
        <v/>
      </c>
      <c r="G18">
        <f>'HEB NRO_VN'!$N$15</f>
        <v>0</v>
      </c>
      <c r="H18">
        <f>'HEB NRO_VN'!$N$16</f>
        <v>0</v>
      </c>
      <c r="I18">
        <f>'HEB NRO_VN'!$N$14</f>
        <v>0</v>
      </c>
      <c r="M18" t="str">
        <f>Adresses!F28</f>
        <v/>
      </c>
      <c r="N18" t="str">
        <f>Adresses!G28</f>
        <v/>
      </c>
      <c r="O18" t="str">
        <f>Adresses!H28</f>
        <v/>
      </c>
      <c r="P18">
        <f>Adresses!I28</f>
        <v>0</v>
      </c>
      <c r="R18">
        <f>Adresses!X28</f>
        <v>0</v>
      </c>
      <c r="S18">
        <f>Adresses!Z28</f>
        <v>0</v>
      </c>
      <c r="U18" t="str">
        <f>'HEB NRO_VN'!$E$77</f>
        <v/>
      </c>
      <c r="X18">
        <f>'HEB NRO_VN'!$D$87</f>
        <v>0</v>
      </c>
      <c r="Z18">
        <f>'HEB NRO_VN'!$D$89</f>
        <v>0</v>
      </c>
      <c r="AA18">
        <f>'HEB NRO_VN'!$D$90</f>
        <v>0</v>
      </c>
      <c r="AB18">
        <f>'HEB NRO_VN'!$D$91</f>
        <v>0</v>
      </c>
    </row>
    <row r="19" spans="1:28">
      <c r="A19" t="str">
        <f>IF(OR(B19=0,B19=""),"",(VLOOKUP(B19,'Code OC'!A:B,2,FALSE)))</f>
        <v/>
      </c>
      <c r="B19">
        <f>IF(E19=0,"",'HEB NRO_VN'!$C$9)</f>
        <v>0</v>
      </c>
      <c r="D19">
        <f>'HEB NRO_VN'!$N$12</f>
        <v>0</v>
      </c>
      <c r="E19" t="str">
        <f>Adresses!S29</f>
        <v/>
      </c>
      <c r="F19" t="str">
        <f>Adresses!T29</f>
        <v/>
      </c>
      <c r="G19">
        <f>'HEB NRO_VN'!$N$15</f>
        <v>0</v>
      </c>
      <c r="H19">
        <f>'HEB NRO_VN'!$N$16</f>
        <v>0</v>
      </c>
      <c r="I19">
        <f>'HEB NRO_VN'!$N$14</f>
        <v>0</v>
      </c>
      <c r="M19" t="str">
        <f>Adresses!F29</f>
        <v/>
      </c>
      <c r="N19" t="str">
        <f>Adresses!G29</f>
        <v/>
      </c>
      <c r="O19" t="str">
        <f>Adresses!H29</f>
        <v/>
      </c>
      <c r="P19">
        <f>Adresses!I29</f>
        <v>0</v>
      </c>
      <c r="R19">
        <f>Adresses!X29</f>
        <v>0</v>
      </c>
      <c r="S19">
        <f>Adresses!Z29</f>
        <v>0</v>
      </c>
      <c r="U19" t="str">
        <f>'HEB NRO_VN'!$E$77</f>
        <v/>
      </c>
      <c r="X19">
        <f>'HEB NRO_VN'!$D$87</f>
        <v>0</v>
      </c>
      <c r="Z19">
        <f>'HEB NRO_VN'!$D$89</f>
        <v>0</v>
      </c>
      <c r="AA19">
        <f>'HEB NRO_VN'!$D$90</f>
        <v>0</v>
      </c>
      <c r="AB19">
        <f>'HEB NRO_VN'!$D$91</f>
        <v>0</v>
      </c>
    </row>
    <row r="20" spans="1:28">
      <c r="A20" t="str">
        <f>IF(OR(B20=0,B20=""),"",(VLOOKUP(B20,'Code OC'!A:B,2,FALSE)))</f>
        <v/>
      </c>
      <c r="B20">
        <f>IF(E20=0,"",'HEB NRO_VN'!$C$9)</f>
        <v>0</v>
      </c>
      <c r="D20">
        <f>'HEB NRO_VN'!$N$12</f>
        <v>0</v>
      </c>
      <c r="E20" t="str">
        <f>Adresses!S30</f>
        <v/>
      </c>
      <c r="F20" t="str">
        <f>Adresses!T30</f>
        <v/>
      </c>
      <c r="G20">
        <f>'HEB NRO_VN'!$N$15</f>
        <v>0</v>
      </c>
      <c r="H20">
        <f>'HEB NRO_VN'!$N$16</f>
        <v>0</v>
      </c>
      <c r="I20">
        <f>'HEB NRO_VN'!$N$14</f>
        <v>0</v>
      </c>
      <c r="M20" t="str">
        <f>Adresses!F30</f>
        <v/>
      </c>
      <c r="N20" t="str">
        <f>Adresses!G30</f>
        <v/>
      </c>
      <c r="O20" t="str">
        <f>Adresses!H30</f>
        <v/>
      </c>
      <c r="P20">
        <f>Adresses!I30</f>
        <v>0</v>
      </c>
      <c r="R20">
        <f>Adresses!X30</f>
        <v>0</v>
      </c>
      <c r="S20">
        <f>Adresses!Z30</f>
        <v>0</v>
      </c>
      <c r="U20" t="str">
        <f>'HEB NRO_VN'!$E$77</f>
        <v/>
      </c>
      <c r="X20">
        <f>'HEB NRO_VN'!$D$87</f>
        <v>0</v>
      </c>
      <c r="Z20">
        <f>'HEB NRO_VN'!$D$89</f>
        <v>0</v>
      </c>
      <c r="AA20">
        <f>'HEB NRO_VN'!$D$90</f>
        <v>0</v>
      </c>
      <c r="AB20">
        <f>'HEB NRO_VN'!$D$91</f>
        <v>0</v>
      </c>
    </row>
    <row r="21" spans="1:28">
      <c r="A21" t="str">
        <f>IF(OR(B21=0,B21=""),"",(VLOOKUP(B21,'Code OC'!A:B,2,FALSE)))</f>
        <v/>
      </c>
      <c r="B21">
        <f>IF(E21=0,"",'HEB NRO_VN'!$C$9)</f>
        <v>0</v>
      </c>
      <c r="D21">
        <f>'HEB NRO_VN'!$N$12</f>
        <v>0</v>
      </c>
      <c r="E21" t="str">
        <f>Adresses!S31</f>
        <v/>
      </c>
      <c r="F21" t="str">
        <f>Adresses!T31</f>
        <v/>
      </c>
      <c r="G21">
        <f>'HEB NRO_VN'!$N$15</f>
        <v>0</v>
      </c>
      <c r="H21">
        <f>'HEB NRO_VN'!$N$16</f>
        <v>0</v>
      </c>
      <c r="I21">
        <f>'HEB NRO_VN'!$N$14</f>
        <v>0</v>
      </c>
      <c r="M21" t="str">
        <f>Adresses!F31</f>
        <v/>
      </c>
      <c r="N21" t="str">
        <f>Adresses!G31</f>
        <v/>
      </c>
      <c r="O21" t="str">
        <f>Adresses!H31</f>
        <v/>
      </c>
      <c r="P21">
        <f>Adresses!I31</f>
        <v>0</v>
      </c>
      <c r="R21">
        <f>Adresses!X31</f>
        <v>0</v>
      </c>
      <c r="S21">
        <f>Adresses!Z31</f>
        <v>0</v>
      </c>
      <c r="U21" t="str">
        <f>'HEB NRO_VN'!$E$77</f>
        <v/>
      </c>
      <c r="X21">
        <f>'HEB NRO_VN'!$D$87</f>
        <v>0</v>
      </c>
      <c r="Z21">
        <f>'HEB NRO_VN'!$D$89</f>
        <v>0</v>
      </c>
      <c r="AA21">
        <f>'HEB NRO_VN'!$D$90</f>
        <v>0</v>
      </c>
      <c r="AB21">
        <f>'HEB NRO_VN'!$D$91</f>
        <v>0</v>
      </c>
    </row>
    <row r="22" spans="1:28">
      <c r="A22" t="str">
        <f>IF(OR(B22=0,B22=""),"",(VLOOKUP(B22,'Code OC'!A:B,2,FALSE)))</f>
        <v/>
      </c>
      <c r="B22">
        <f>IF(E22=0,"",'HEB NRO_VN'!$C$9)</f>
        <v>0</v>
      </c>
      <c r="D22">
        <f>'HEB NRO_VN'!$N$12</f>
        <v>0</v>
      </c>
      <c r="E22" t="str">
        <f>Adresses!S32</f>
        <v/>
      </c>
      <c r="F22" t="str">
        <f>Adresses!T32</f>
        <v/>
      </c>
      <c r="G22">
        <f>'HEB NRO_VN'!$N$15</f>
        <v>0</v>
      </c>
      <c r="H22">
        <f>'HEB NRO_VN'!$N$16</f>
        <v>0</v>
      </c>
      <c r="I22">
        <f>'HEB NRO_VN'!$N$14</f>
        <v>0</v>
      </c>
      <c r="M22" t="str">
        <f>Adresses!F32</f>
        <v/>
      </c>
      <c r="N22" t="str">
        <f>Adresses!G32</f>
        <v/>
      </c>
      <c r="O22" t="str">
        <f>Adresses!H32</f>
        <v/>
      </c>
      <c r="P22">
        <f>Adresses!I32</f>
        <v>0</v>
      </c>
      <c r="R22">
        <f>Adresses!X32</f>
        <v>0</v>
      </c>
      <c r="S22">
        <f>Adresses!Z32</f>
        <v>0</v>
      </c>
      <c r="U22" t="str">
        <f>'HEB NRO_VN'!$E$77</f>
        <v/>
      </c>
      <c r="X22">
        <f>'HEB NRO_VN'!$D$87</f>
        <v>0</v>
      </c>
      <c r="Z22">
        <f>'HEB NRO_VN'!$D$89</f>
        <v>0</v>
      </c>
      <c r="AA22">
        <f>'HEB NRO_VN'!$D$90</f>
        <v>0</v>
      </c>
      <c r="AB22">
        <f>'HEB NRO_VN'!$D$91</f>
        <v>0</v>
      </c>
    </row>
    <row r="23" spans="1:28">
      <c r="A23" t="str">
        <f>IF(OR(B23=0,B23=""),"",(VLOOKUP(B23,'Code OC'!A:B,2,FALSE)))</f>
        <v/>
      </c>
      <c r="B23">
        <f>IF(E23=0,"",'HEB NRO_VN'!$C$9)</f>
        <v>0</v>
      </c>
      <c r="D23">
        <f>'HEB NRO_VN'!$N$12</f>
        <v>0</v>
      </c>
      <c r="E23" t="str">
        <f>Adresses!S33</f>
        <v/>
      </c>
      <c r="F23" t="str">
        <f>Adresses!T33</f>
        <v/>
      </c>
      <c r="G23">
        <f>'HEB NRO_VN'!$N$15</f>
        <v>0</v>
      </c>
      <c r="H23">
        <f>'HEB NRO_VN'!$N$16</f>
        <v>0</v>
      </c>
      <c r="I23">
        <f>'HEB NRO_VN'!$N$14</f>
        <v>0</v>
      </c>
      <c r="M23" t="str">
        <f>Adresses!F33</f>
        <v/>
      </c>
      <c r="N23" t="str">
        <f>Adresses!G33</f>
        <v/>
      </c>
      <c r="O23" t="str">
        <f>Adresses!H33</f>
        <v/>
      </c>
      <c r="P23">
        <f>Adresses!I33</f>
        <v>0</v>
      </c>
      <c r="R23">
        <f>Adresses!X33</f>
        <v>0</v>
      </c>
      <c r="S23">
        <f>Adresses!Z33</f>
        <v>0</v>
      </c>
      <c r="U23" t="str">
        <f>'HEB NRO_VN'!$E$77</f>
        <v/>
      </c>
      <c r="X23">
        <f>'HEB NRO_VN'!$D$87</f>
        <v>0</v>
      </c>
      <c r="Z23">
        <f>'HEB NRO_VN'!$D$89</f>
        <v>0</v>
      </c>
      <c r="AA23">
        <f>'HEB NRO_VN'!$D$90</f>
        <v>0</v>
      </c>
      <c r="AB23">
        <f>'HEB NRO_VN'!$D$91</f>
        <v>0</v>
      </c>
    </row>
    <row r="24" spans="1:28">
      <c r="A24" t="str">
        <f>IF(OR(B24=0,B24=""),"",(VLOOKUP(B24,'Code OC'!A:B,2,FALSE)))</f>
        <v/>
      </c>
      <c r="B24">
        <f>IF(E24=0,"",'HEB NRO_VN'!$C$9)</f>
        <v>0</v>
      </c>
      <c r="D24">
        <f>'HEB NRO_VN'!$N$12</f>
        <v>0</v>
      </c>
      <c r="E24" t="str">
        <f>Adresses!S34</f>
        <v/>
      </c>
      <c r="F24" t="str">
        <f>Adresses!T34</f>
        <v/>
      </c>
      <c r="G24">
        <f>'HEB NRO_VN'!$N$15</f>
        <v>0</v>
      </c>
      <c r="H24">
        <f>'HEB NRO_VN'!$N$16</f>
        <v>0</v>
      </c>
      <c r="I24">
        <f>'HEB NRO_VN'!$N$14</f>
        <v>0</v>
      </c>
      <c r="M24" t="str">
        <f>Adresses!F34</f>
        <v/>
      </c>
      <c r="N24" t="str">
        <f>Adresses!G34</f>
        <v/>
      </c>
      <c r="O24" t="str">
        <f>Adresses!H34</f>
        <v/>
      </c>
      <c r="P24">
        <f>Adresses!I34</f>
        <v>0</v>
      </c>
      <c r="R24">
        <f>Adresses!X34</f>
        <v>0</v>
      </c>
      <c r="S24">
        <f>Adresses!Z34</f>
        <v>0</v>
      </c>
      <c r="U24" t="str">
        <f>'HEB NRO_VN'!$E$77</f>
        <v/>
      </c>
      <c r="X24">
        <f>'HEB NRO_VN'!$D$87</f>
        <v>0</v>
      </c>
      <c r="Z24">
        <f>'HEB NRO_VN'!$D$89</f>
        <v>0</v>
      </c>
      <c r="AA24">
        <f>'HEB NRO_VN'!$D$90</f>
        <v>0</v>
      </c>
      <c r="AB24">
        <f>'HEB NRO_VN'!$D$91</f>
        <v>0</v>
      </c>
    </row>
    <row r="25" spans="1:28">
      <c r="A25" t="str">
        <f>IF(OR(B25=0,B25=""),"",(VLOOKUP(B25,'Code OC'!A:B,2,FALSE)))</f>
        <v/>
      </c>
      <c r="B25">
        <f>IF(E25=0,"",'HEB NRO_VN'!$C$9)</f>
        <v>0</v>
      </c>
      <c r="D25">
        <f>'HEB NRO_VN'!$N$12</f>
        <v>0</v>
      </c>
      <c r="E25" t="str">
        <f>Adresses!S35</f>
        <v/>
      </c>
      <c r="F25" t="str">
        <f>Adresses!T35</f>
        <v/>
      </c>
      <c r="G25">
        <f>'HEB NRO_VN'!$N$15</f>
        <v>0</v>
      </c>
      <c r="H25">
        <f>'HEB NRO_VN'!$N$16</f>
        <v>0</v>
      </c>
      <c r="I25">
        <f>'HEB NRO_VN'!$N$14</f>
        <v>0</v>
      </c>
      <c r="M25" t="str">
        <f>Adresses!F35</f>
        <v/>
      </c>
      <c r="N25" t="str">
        <f>Adresses!G35</f>
        <v/>
      </c>
      <c r="O25" t="str">
        <f>Adresses!H35</f>
        <v/>
      </c>
      <c r="P25">
        <f>Adresses!I35</f>
        <v>0</v>
      </c>
      <c r="R25">
        <f>Adresses!X35</f>
        <v>0</v>
      </c>
      <c r="S25">
        <f>Adresses!Z35</f>
        <v>0</v>
      </c>
      <c r="U25" t="str">
        <f>'HEB NRO_VN'!$E$77</f>
        <v/>
      </c>
      <c r="X25">
        <f>'HEB NRO_VN'!$D$87</f>
        <v>0</v>
      </c>
      <c r="Z25">
        <f>'HEB NRO_VN'!$D$89</f>
        <v>0</v>
      </c>
      <c r="AA25">
        <f>'HEB NRO_VN'!$D$90</f>
        <v>0</v>
      </c>
      <c r="AB25">
        <f>'HEB NRO_VN'!$D$91</f>
        <v>0</v>
      </c>
    </row>
    <row r="26" spans="1:28">
      <c r="A26" t="str">
        <f>IF(OR(B26=0,B26=""),"",(VLOOKUP(B26,'Code OC'!A:B,2,FALSE)))</f>
        <v/>
      </c>
      <c r="B26">
        <f>IF(E26=0,"",'HEB NRO_VN'!$C$9)</f>
        <v>0</v>
      </c>
      <c r="D26">
        <f>'HEB NRO_VN'!$N$12</f>
        <v>0</v>
      </c>
      <c r="E26" t="str">
        <f>Adresses!S36</f>
        <v/>
      </c>
      <c r="F26" t="str">
        <f>Adresses!T36</f>
        <v/>
      </c>
      <c r="G26">
        <f>'HEB NRO_VN'!$N$15</f>
        <v>0</v>
      </c>
      <c r="H26">
        <f>'HEB NRO_VN'!$N$16</f>
        <v>0</v>
      </c>
      <c r="I26">
        <f>'HEB NRO_VN'!$N$14</f>
        <v>0</v>
      </c>
      <c r="M26" t="str">
        <f>Adresses!F36</f>
        <v/>
      </c>
      <c r="N26" t="str">
        <f>Adresses!G36</f>
        <v/>
      </c>
      <c r="O26" t="str">
        <f>Adresses!H36</f>
        <v/>
      </c>
      <c r="P26">
        <f>Adresses!I36</f>
        <v>0</v>
      </c>
      <c r="R26">
        <f>Adresses!X36</f>
        <v>0</v>
      </c>
      <c r="S26">
        <f>Adresses!Z36</f>
        <v>0</v>
      </c>
      <c r="U26" t="str">
        <f>'HEB NRO_VN'!$E$77</f>
        <v/>
      </c>
      <c r="X26">
        <f>'HEB NRO_VN'!$D$87</f>
        <v>0</v>
      </c>
      <c r="Z26">
        <f>'HEB NRO_VN'!$D$89</f>
        <v>0</v>
      </c>
      <c r="AA26">
        <f>'HEB NRO_VN'!$D$90</f>
        <v>0</v>
      </c>
      <c r="AB26">
        <f>'HEB NRO_VN'!$D$91</f>
        <v>0</v>
      </c>
    </row>
    <row r="27" spans="1:28">
      <c r="A27" t="str">
        <f>IF(OR(B27=0,B27=""),"",(VLOOKUP(B27,'Code OC'!A:B,2,FALSE)))</f>
        <v/>
      </c>
      <c r="B27">
        <f>IF(E27=0,"",'HEB NRO_VN'!$C$9)</f>
        <v>0</v>
      </c>
      <c r="D27">
        <f>'HEB NRO_VN'!$N$12</f>
        <v>0</v>
      </c>
      <c r="E27" t="str">
        <f>Adresses!S37</f>
        <v/>
      </c>
      <c r="F27" t="str">
        <f>Adresses!T37</f>
        <v/>
      </c>
      <c r="G27">
        <f>'HEB NRO_VN'!$N$15</f>
        <v>0</v>
      </c>
      <c r="H27">
        <f>'HEB NRO_VN'!$N$16</f>
        <v>0</v>
      </c>
      <c r="I27">
        <f>'HEB NRO_VN'!$N$14</f>
        <v>0</v>
      </c>
      <c r="M27" t="str">
        <f>Adresses!F37</f>
        <v/>
      </c>
      <c r="N27" t="str">
        <f>Adresses!G37</f>
        <v/>
      </c>
      <c r="O27" t="str">
        <f>Adresses!H37</f>
        <v/>
      </c>
      <c r="P27">
        <f>Adresses!I37</f>
        <v>0</v>
      </c>
      <c r="R27">
        <f>Adresses!X37</f>
        <v>0</v>
      </c>
      <c r="S27">
        <f>Adresses!Z37</f>
        <v>0</v>
      </c>
      <c r="U27" t="str">
        <f>'HEB NRO_VN'!$E$77</f>
        <v/>
      </c>
      <c r="X27">
        <f>'HEB NRO_VN'!$D$87</f>
        <v>0</v>
      </c>
      <c r="Z27">
        <f>'HEB NRO_VN'!$D$89</f>
        <v>0</v>
      </c>
      <c r="AA27">
        <f>'HEB NRO_VN'!$D$90</f>
        <v>0</v>
      </c>
      <c r="AB27">
        <f>'HEB NRO_VN'!$D$91</f>
        <v>0</v>
      </c>
    </row>
    <row r="28" spans="1:28">
      <c r="A28" t="str">
        <f>IF(OR(B28=0,B28=""),"",(VLOOKUP(B28,'Code OC'!A:B,2,FALSE)))</f>
        <v/>
      </c>
      <c r="B28">
        <f>IF(E28=0,"",'HEB NRO_VN'!$C$9)</f>
        <v>0</v>
      </c>
      <c r="D28">
        <f>'HEB NRO_VN'!$N$12</f>
        <v>0</v>
      </c>
      <c r="E28" t="str">
        <f>Adresses!S38</f>
        <v/>
      </c>
      <c r="F28" t="str">
        <f>Adresses!T38</f>
        <v/>
      </c>
      <c r="G28">
        <f>'HEB NRO_VN'!$N$15</f>
        <v>0</v>
      </c>
      <c r="H28">
        <f>'HEB NRO_VN'!$N$16</f>
        <v>0</v>
      </c>
      <c r="I28">
        <f>'HEB NRO_VN'!$N$14</f>
        <v>0</v>
      </c>
      <c r="M28" t="str">
        <f>Adresses!F38</f>
        <v/>
      </c>
      <c r="N28" t="str">
        <f>Adresses!G38</f>
        <v/>
      </c>
      <c r="O28" t="str">
        <f>Adresses!H38</f>
        <v/>
      </c>
      <c r="P28">
        <f>Adresses!I38</f>
        <v>0</v>
      </c>
      <c r="R28">
        <f>Adresses!X38</f>
        <v>0</v>
      </c>
      <c r="S28">
        <f>Adresses!Z38</f>
        <v>0</v>
      </c>
      <c r="U28" t="str">
        <f>'HEB NRO_VN'!$E$77</f>
        <v/>
      </c>
      <c r="X28">
        <f>'HEB NRO_VN'!$D$87</f>
        <v>0</v>
      </c>
      <c r="Z28">
        <f>'HEB NRO_VN'!$D$89</f>
        <v>0</v>
      </c>
      <c r="AA28">
        <f>'HEB NRO_VN'!$D$90</f>
        <v>0</v>
      </c>
      <c r="AB28">
        <f>'HEB NRO_VN'!$D$91</f>
        <v>0</v>
      </c>
    </row>
    <row r="29" spans="1:28">
      <c r="A29" t="str">
        <f>IF(OR(B29=0,B29=""),"",(VLOOKUP(B29,'Code OC'!A:B,2,FALSE)))</f>
        <v/>
      </c>
      <c r="B29">
        <f>IF(E29=0,"",'HEB NRO_VN'!$C$9)</f>
        <v>0</v>
      </c>
      <c r="D29">
        <f>'HEB NRO_VN'!$N$12</f>
        <v>0</v>
      </c>
      <c r="E29" t="str">
        <f>Adresses!S39</f>
        <v/>
      </c>
      <c r="F29" t="str">
        <f>Adresses!T39</f>
        <v/>
      </c>
      <c r="G29">
        <f>'HEB NRO_VN'!$N$15</f>
        <v>0</v>
      </c>
      <c r="H29">
        <f>'HEB NRO_VN'!$N$16</f>
        <v>0</v>
      </c>
      <c r="I29">
        <f>'HEB NRO_VN'!$N$14</f>
        <v>0</v>
      </c>
      <c r="M29" t="str">
        <f>Adresses!F39</f>
        <v/>
      </c>
      <c r="N29" t="str">
        <f>Adresses!G39</f>
        <v/>
      </c>
      <c r="O29" t="str">
        <f>Adresses!H39</f>
        <v/>
      </c>
      <c r="P29">
        <f>Adresses!I39</f>
        <v>0</v>
      </c>
      <c r="R29">
        <f>Adresses!X39</f>
        <v>0</v>
      </c>
      <c r="S29">
        <f>Adresses!Z39</f>
        <v>0</v>
      </c>
      <c r="U29" t="str">
        <f>'HEB NRO_VN'!$E$77</f>
        <v/>
      </c>
      <c r="X29">
        <f>'HEB NRO_VN'!$D$87</f>
        <v>0</v>
      </c>
      <c r="Z29">
        <f>'HEB NRO_VN'!$D$89</f>
        <v>0</v>
      </c>
      <c r="AA29">
        <f>'HEB NRO_VN'!$D$90</f>
        <v>0</v>
      </c>
      <c r="AB29">
        <f>'HEB NRO_VN'!$D$91</f>
        <v>0</v>
      </c>
    </row>
    <row r="30" spans="1:28">
      <c r="A30" t="str">
        <f>IF(OR(B30=0,B30=""),"",(VLOOKUP(B30,'Code OC'!A:B,2,FALSE)))</f>
        <v/>
      </c>
      <c r="B30">
        <f>IF(E30=0,"",'HEB NRO_VN'!$C$9)</f>
        <v>0</v>
      </c>
      <c r="D30">
        <f>'HEB NRO_VN'!$N$12</f>
        <v>0</v>
      </c>
      <c r="E30" t="str">
        <f>Adresses!S40</f>
        <v/>
      </c>
      <c r="F30" t="str">
        <f>Adresses!T40</f>
        <v/>
      </c>
      <c r="G30">
        <f>'HEB NRO_VN'!$N$15</f>
        <v>0</v>
      </c>
      <c r="H30">
        <f>'HEB NRO_VN'!$N$16</f>
        <v>0</v>
      </c>
      <c r="I30">
        <f>'HEB NRO_VN'!$N$14</f>
        <v>0</v>
      </c>
      <c r="M30" t="str">
        <f>Adresses!F40</f>
        <v/>
      </c>
      <c r="N30" t="str">
        <f>Adresses!G40</f>
        <v/>
      </c>
      <c r="O30" t="str">
        <f>Adresses!H40</f>
        <v/>
      </c>
      <c r="P30">
        <f>Adresses!I40</f>
        <v>0</v>
      </c>
      <c r="R30">
        <f>Adresses!X40</f>
        <v>0</v>
      </c>
      <c r="S30">
        <f>Adresses!Z40</f>
        <v>0</v>
      </c>
      <c r="U30" t="str">
        <f>'HEB NRO_VN'!$E$77</f>
        <v/>
      </c>
      <c r="X30">
        <f>'HEB NRO_VN'!$D$87</f>
        <v>0</v>
      </c>
      <c r="Z30">
        <f>'HEB NRO_VN'!$D$89</f>
        <v>0</v>
      </c>
      <c r="AA30">
        <f>'HEB NRO_VN'!$D$90</f>
        <v>0</v>
      </c>
      <c r="AB30">
        <f>'HEB NRO_VN'!$D$91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"/>
  <sheetViews>
    <sheetView zoomScale="115" zoomScaleNormal="115" workbookViewId="0">
      <selection activeCell="D15" sqref="D15"/>
    </sheetView>
  </sheetViews>
  <sheetFormatPr baseColWidth="10" defaultRowHeight="15"/>
  <cols>
    <col min="1" max="1" width="19" style="20" customWidth="1"/>
    <col min="2" max="2" width="12.28515625" style="20" customWidth="1"/>
    <col min="3" max="3" width="44.140625" style="20" customWidth="1"/>
    <col min="4" max="4" width="35.5703125" style="20" customWidth="1"/>
    <col min="5" max="6" width="16.5703125" style="20" customWidth="1"/>
  </cols>
  <sheetData>
    <row r="1" spans="1:6" s="116" customFormat="1" ht="15.75" customHeight="1">
      <c r="A1" s="114" t="s">
        <v>41</v>
      </c>
      <c r="B1" s="114" t="s">
        <v>44</v>
      </c>
      <c r="C1" s="114" t="s">
        <v>43</v>
      </c>
      <c r="D1" s="115" t="s">
        <v>46</v>
      </c>
      <c r="E1" s="115" t="s">
        <v>47</v>
      </c>
      <c r="F1" s="115" t="s">
        <v>48</v>
      </c>
    </row>
    <row r="2" spans="1:6" ht="18" customHeight="1">
      <c r="A2" s="20" t="s">
        <v>107</v>
      </c>
      <c r="B2" s="20" t="s">
        <v>45</v>
      </c>
      <c r="C2" s="20" t="s">
        <v>106</v>
      </c>
      <c r="D2" s="20" t="s">
        <v>112</v>
      </c>
      <c r="E2" s="72" t="s">
        <v>108</v>
      </c>
      <c r="F2" s="72" t="s">
        <v>109</v>
      </c>
    </row>
    <row r="3" spans="1:6" ht="18" customHeight="1">
      <c r="A3" s="20" t="s">
        <v>110</v>
      </c>
      <c r="B3" s="20" t="s">
        <v>45</v>
      </c>
      <c r="C3" s="20" t="s">
        <v>106</v>
      </c>
      <c r="D3" s="20" t="s">
        <v>111</v>
      </c>
      <c r="E3" s="72" t="s">
        <v>113</v>
      </c>
      <c r="F3" s="72" t="s">
        <v>114</v>
      </c>
    </row>
    <row r="4" spans="1:6" ht="18" customHeight="1">
      <c r="A4" s="20" t="s">
        <v>179</v>
      </c>
      <c r="B4" s="20" t="s">
        <v>45</v>
      </c>
      <c r="C4" s="20" t="s">
        <v>106</v>
      </c>
      <c r="D4" s="20" t="s">
        <v>180</v>
      </c>
      <c r="E4" s="72"/>
      <c r="F4" s="72" t="s">
        <v>181</v>
      </c>
    </row>
    <row r="5" spans="1:6" ht="18" customHeight="1">
      <c r="A5" s="20" t="s">
        <v>184</v>
      </c>
      <c r="B5" s="20" t="s">
        <v>174</v>
      </c>
      <c r="C5" s="20" t="s">
        <v>106</v>
      </c>
      <c r="D5" s="20" t="s">
        <v>185</v>
      </c>
      <c r="E5" s="72" t="s">
        <v>186</v>
      </c>
      <c r="F5" s="72" t="s">
        <v>187</v>
      </c>
    </row>
  </sheetData>
  <autoFilter ref="A1:F1">
    <sortState ref="A2:F21">
      <sortCondition ref="A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"/>
  <sheetViews>
    <sheetView workbookViewId="0">
      <selection activeCell="B17" sqref="B17"/>
    </sheetView>
  </sheetViews>
  <sheetFormatPr baseColWidth="10" defaultRowHeight="15"/>
  <cols>
    <col min="1" max="1" width="45.42578125" style="98" bestFit="1" customWidth="1"/>
    <col min="2" max="2" width="41.28515625" style="98" customWidth="1"/>
    <col min="3" max="3" width="19.85546875" style="20" bestFit="1" customWidth="1"/>
    <col min="4" max="4" width="26.140625" style="20" customWidth="1"/>
    <col min="5" max="5" width="55.42578125" style="98" customWidth="1"/>
    <col min="6" max="6" width="8.85546875" style="20" customWidth="1"/>
    <col min="7" max="7" width="17.140625" style="98" customWidth="1"/>
    <col min="8" max="8" width="26.140625" style="20" customWidth="1"/>
    <col min="9" max="9" width="33.5703125" style="20" bestFit="1" customWidth="1"/>
    <col min="10" max="10" width="21.85546875" style="20" bestFit="1" customWidth="1"/>
    <col min="11" max="11" width="55.42578125" style="98" bestFit="1" customWidth="1"/>
    <col min="12" max="12" width="8.85546875" style="20" bestFit="1" customWidth="1"/>
    <col min="13" max="13" width="17.7109375" style="20" bestFit="1" customWidth="1"/>
  </cols>
  <sheetData>
    <row r="1" spans="1:13" ht="18" customHeight="1">
      <c r="A1" s="121" t="s">
        <v>38</v>
      </c>
      <c r="B1" s="121" t="s">
        <v>49</v>
      </c>
      <c r="C1" s="122" t="s">
        <v>176</v>
      </c>
      <c r="D1" s="122" t="s">
        <v>51</v>
      </c>
      <c r="E1" s="121" t="s">
        <v>52</v>
      </c>
      <c r="F1" s="122" t="s">
        <v>53</v>
      </c>
      <c r="G1" s="121" t="s">
        <v>54</v>
      </c>
      <c r="H1" s="122" t="s">
        <v>55</v>
      </c>
      <c r="I1" s="122" t="s">
        <v>58</v>
      </c>
      <c r="J1" s="122" t="s">
        <v>59</v>
      </c>
      <c r="K1" s="121" t="s">
        <v>52</v>
      </c>
      <c r="L1" s="122" t="s">
        <v>53</v>
      </c>
      <c r="M1" s="122" t="s">
        <v>54</v>
      </c>
    </row>
    <row r="2" spans="1:13" ht="18.75" customHeight="1">
      <c r="A2" s="118" t="s">
        <v>188</v>
      </c>
      <c r="B2" s="22" t="s">
        <v>188</v>
      </c>
      <c r="C2" s="22" t="s">
        <v>189</v>
      </c>
      <c r="D2" s="124">
        <v>13001855900018</v>
      </c>
      <c r="E2" s="22" t="s">
        <v>190</v>
      </c>
      <c r="F2" s="21">
        <v>85000</v>
      </c>
      <c r="G2" s="22" t="s">
        <v>191</v>
      </c>
      <c r="H2" s="117"/>
      <c r="I2" s="21"/>
      <c r="J2" s="21"/>
      <c r="K2" s="22"/>
      <c r="L2" s="21"/>
      <c r="M2" s="21"/>
    </row>
  </sheetData>
  <autoFilter ref="A1:M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7AB7"/>
  </sheetPr>
  <dimension ref="A1:G6"/>
  <sheetViews>
    <sheetView workbookViewId="0">
      <selection activeCell="E22" sqref="E22"/>
    </sheetView>
  </sheetViews>
  <sheetFormatPr baseColWidth="10" defaultRowHeight="15"/>
  <cols>
    <col min="1" max="1" width="15" style="20" bestFit="1" customWidth="1"/>
    <col min="2" max="2" width="36.140625" style="20" bestFit="1" customWidth="1"/>
    <col min="3" max="3" width="31.28515625" style="20" bestFit="1" customWidth="1"/>
    <col min="4" max="4" width="23.140625" style="20" bestFit="1" customWidth="1"/>
    <col min="5" max="5" width="43" style="20" bestFit="1" customWidth="1"/>
    <col min="6" max="6" width="11.85546875" style="26" bestFit="1" customWidth="1"/>
    <col min="7" max="7" width="18.42578125" style="20" bestFit="1" customWidth="1"/>
  </cols>
  <sheetData>
    <row r="1" spans="1:7" s="125" customFormat="1" ht="17.25" customHeight="1">
      <c r="A1" s="111" t="s">
        <v>62</v>
      </c>
      <c r="B1" s="112" t="s">
        <v>49</v>
      </c>
      <c r="C1" s="112" t="s">
        <v>50</v>
      </c>
      <c r="D1" s="112" t="s">
        <v>51</v>
      </c>
      <c r="E1" s="112" t="s">
        <v>52</v>
      </c>
      <c r="F1" s="113" t="s">
        <v>53</v>
      </c>
      <c r="G1" s="112" t="s">
        <v>54</v>
      </c>
    </row>
    <row r="2" spans="1:7">
      <c r="A2" s="20" t="s">
        <v>124</v>
      </c>
      <c r="B2" s="20" t="s">
        <v>124</v>
      </c>
      <c r="C2" s="20" t="s">
        <v>68</v>
      </c>
      <c r="D2" s="20" t="s">
        <v>70</v>
      </c>
      <c r="E2" s="20" t="s">
        <v>194</v>
      </c>
      <c r="F2" s="26">
        <v>27100</v>
      </c>
      <c r="G2" s="20" t="s">
        <v>195</v>
      </c>
    </row>
    <row r="3" spans="1:7">
      <c r="A3" s="20" t="s">
        <v>64</v>
      </c>
      <c r="B3" s="20" t="s">
        <v>64</v>
      </c>
      <c r="C3" s="20" t="s">
        <v>68</v>
      </c>
      <c r="D3" s="20" t="s">
        <v>65</v>
      </c>
      <c r="E3" s="20" t="s">
        <v>66</v>
      </c>
      <c r="F3" s="26">
        <v>75116</v>
      </c>
      <c r="G3" s="20" t="s">
        <v>67</v>
      </c>
    </row>
    <row r="4" spans="1:7">
      <c r="A4" s="20" t="s">
        <v>77</v>
      </c>
      <c r="B4" s="20" t="s">
        <v>77</v>
      </c>
      <c r="C4" s="20" t="s">
        <v>60</v>
      </c>
      <c r="D4" s="20" t="s">
        <v>78</v>
      </c>
      <c r="E4" s="20" t="s">
        <v>79</v>
      </c>
      <c r="F4" s="26">
        <v>75008</v>
      </c>
      <c r="G4" s="20" t="s">
        <v>67</v>
      </c>
    </row>
    <row r="5" spans="1:7">
      <c r="A5" s="20" t="s">
        <v>126</v>
      </c>
      <c r="B5" s="20" t="s">
        <v>126</v>
      </c>
      <c r="C5" s="20" t="s">
        <v>68</v>
      </c>
      <c r="D5" s="20" t="s">
        <v>192</v>
      </c>
      <c r="E5" s="20" t="s">
        <v>193</v>
      </c>
      <c r="F5" s="26">
        <v>75015</v>
      </c>
      <c r="G5" s="20" t="s">
        <v>67</v>
      </c>
    </row>
    <row r="6" spans="1:7">
      <c r="A6" s="20" t="s">
        <v>63</v>
      </c>
      <c r="B6" s="20" t="s">
        <v>63</v>
      </c>
      <c r="C6" s="20" t="s">
        <v>69</v>
      </c>
      <c r="D6" s="20" t="s">
        <v>177</v>
      </c>
      <c r="E6" s="20" t="s">
        <v>178</v>
      </c>
      <c r="F6" s="26">
        <v>75015</v>
      </c>
      <c r="G6" s="20" t="s">
        <v>67</v>
      </c>
    </row>
  </sheetData>
  <autoFilter ref="A1:G1">
    <sortState ref="A4:G72">
      <sortCondition ref="A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22" sqref="E22"/>
    </sheetView>
  </sheetViews>
  <sheetFormatPr baseColWidth="10" defaultRowHeight="15"/>
  <cols>
    <col min="1" max="1" width="29.28515625" style="20" bestFit="1" customWidth="1"/>
    <col min="2" max="2" width="8.7109375" style="20" bestFit="1" customWidth="1"/>
  </cols>
  <sheetData>
    <row r="1" spans="1:2">
      <c r="A1" s="110" t="s">
        <v>119</v>
      </c>
      <c r="B1" s="110" t="s">
        <v>120</v>
      </c>
    </row>
    <row r="2" spans="1:2">
      <c r="A2" s="20" t="s">
        <v>124</v>
      </c>
      <c r="B2" s="20" t="s">
        <v>123</v>
      </c>
    </row>
    <row r="3" spans="1:2">
      <c r="A3" s="20" t="s">
        <v>64</v>
      </c>
      <c r="B3" s="20" t="s">
        <v>122</v>
      </c>
    </row>
    <row r="4" spans="1:2">
      <c r="A4" s="20" t="s">
        <v>77</v>
      </c>
      <c r="B4" s="20" t="s">
        <v>127</v>
      </c>
    </row>
    <row r="5" spans="1:2">
      <c r="A5" s="20" t="s">
        <v>126</v>
      </c>
      <c r="B5" s="20" t="s">
        <v>125</v>
      </c>
    </row>
    <row r="6" spans="1:2">
      <c r="A6" s="20" t="s">
        <v>63</v>
      </c>
      <c r="B6" s="20" t="s">
        <v>121</v>
      </c>
    </row>
  </sheetData>
  <autoFilter ref="A1:B1">
    <sortState ref="A2:B227">
      <sortCondition ref="A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showGridLines="0" zoomScaleNormal="100" workbookViewId="0">
      <selection activeCell="C21" sqref="C21:C22"/>
    </sheetView>
  </sheetViews>
  <sheetFormatPr baseColWidth="10" defaultColWidth="11.42578125" defaultRowHeight="11.25"/>
  <cols>
    <col min="1" max="1" width="15.140625" style="20" customWidth="1"/>
    <col min="2" max="2" width="10.7109375" style="20" customWidth="1"/>
    <col min="3" max="3" width="16.85546875" style="20" bestFit="1" customWidth="1"/>
    <col min="4" max="4" width="10.140625" style="20" bestFit="1" customWidth="1"/>
    <col min="5" max="5" width="9" style="20" customWidth="1"/>
    <col min="6" max="6" width="11.42578125" style="20"/>
    <col min="7" max="8" width="41.28515625" style="20" bestFit="1" customWidth="1"/>
    <col min="9" max="9" width="20.7109375" style="20" bestFit="1" customWidth="1"/>
    <col min="10" max="10" width="22.28515625" style="20" bestFit="1" customWidth="1"/>
    <col min="11" max="11" width="55.42578125" style="20" bestFit="1" customWidth="1"/>
    <col min="12" max="12" width="8.85546875" style="20" bestFit="1" customWidth="1"/>
    <col min="13" max="13" width="17.140625" style="20" bestFit="1" customWidth="1"/>
    <col min="14" max="14" width="24.140625" style="20" bestFit="1" customWidth="1"/>
    <col min="15" max="15" width="33.5703125" style="20" bestFit="1" customWidth="1"/>
    <col min="16" max="16" width="21.85546875" style="20" bestFit="1" customWidth="1"/>
    <col min="17" max="17" width="55.42578125" style="20" bestFit="1" customWidth="1"/>
    <col min="18" max="18" width="8.85546875" style="20" bestFit="1" customWidth="1"/>
    <col min="19" max="19" width="17.7109375" style="20" bestFit="1" customWidth="1"/>
    <col min="20" max="22" width="11.42578125" style="20"/>
    <col min="23" max="23" width="13" style="20" bestFit="1" customWidth="1"/>
    <col min="24" max="24" width="35.140625" style="20" bestFit="1" customWidth="1"/>
    <col min="25" max="25" width="30.42578125" style="20" bestFit="1" customWidth="1"/>
    <col min="26" max="26" width="22.42578125" style="20" bestFit="1" customWidth="1"/>
    <col min="27" max="27" width="41.7109375" style="20" bestFit="1" customWidth="1"/>
    <col min="28" max="28" width="8.85546875" style="26" bestFit="1" customWidth="1"/>
    <col min="29" max="29" width="17.85546875" style="20" bestFit="1" customWidth="1"/>
    <col min="30" max="30" width="255.7109375" style="20" bestFit="1" customWidth="1"/>
    <col min="31" max="31" width="214.7109375" style="20" bestFit="1" customWidth="1"/>
    <col min="32" max="16384" width="11.42578125" style="20"/>
  </cols>
  <sheetData>
    <row r="1" spans="1:29" ht="12.75">
      <c r="A1" s="111" t="s">
        <v>34</v>
      </c>
      <c r="B1" s="111" t="s">
        <v>35</v>
      </c>
      <c r="C1" s="111" t="s">
        <v>37</v>
      </c>
      <c r="E1" s="23"/>
      <c r="G1" s="24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W1" s="23"/>
      <c r="X1" s="21"/>
      <c r="Y1" s="21"/>
      <c r="Z1" s="21"/>
      <c r="AA1" s="21"/>
      <c r="AB1" s="25"/>
      <c r="AC1" s="21"/>
    </row>
    <row r="2" spans="1:29">
      <c r="G2" s="21"/>
      <c r="H2" s="21"/>
      <c r="I2" s="22"/>
      <c r="J2" s="22"/>
      <c r="K2" s="21"/>
      <c r="L2" s="21"/>
      <c r="M2" s="21"/>
      <c r="N2" s="21"/>
      <c r="O2" s="21"/>
      <c r="P2" s="21"/>
      <c r="Q2" s="21"/>
      <c r="R2" s="21"/>
      <c r="S2" s="21"/>
      <c r="W2" s="23"/>
      <c r="X2" s="21"/>
      <c r="Y2" s="21"/>
      <c r="Z2" s="21"/>
      <c r="AA2" s="21"/>
      <c r="AB2" s="25"/>
      <c r="AC2" s="21"/>
    </row>
    <row r="3" spans="1:29">
      <c r="A3" s="20" t="s">
        <v>39</v>
      </c>
      <c r="B3" s="20" t="s">
        <v>227</v>
      </c>
      <c r="G3" s="73"/>
      <c r="H3" s="73"/>
      <c r="I3" s="74"/>
      <c r="J3" s="74"/>
      <c r="K3" s="73"/>
      <c r="L3" s="73"/>
      <c r="M3" s="73"/>
      <c r="N3" s="73"/>
      <c r="O3" s="73"/>
      <c r="P3" s="73"/>
      <c r="Q3" s="73"/>
      <c r="R3" s="73"/>
      <c r="S3" s="73"/>
      <c r="T3" s="22"/>
    </row>
    <row r="4" spans="1:29">
      <c r="A4" s="20" t="s">
        <v>42</v>
      </c>
      <c r="B4" s="20" t="s">
        <v>228</v>
      </c>
      <c r="G4" s="21"/>
      <c r="H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2"/>
      <c r="AC4" s="21"/>
    </row>
    <row r="5" spans="1:29">
      <c r="A5" s="20" t="s">
        <v>40</v>
      </c>
      <c r="B5" s="20" t="s">
        <v>229</v>
      </c>
      <c r="G5" s="21"/>
      <c r="H5" s="21"/>
      <c r="I5" s="22"/>
      <c r="J5" s="22"/>
      <c r="K5" s="21"/>
      <c r="L5" s="21"/>
      <c r="M5" s="21"/>
      <c r="N5" s="21"/>
      <c r="O5" s="21"/>
      <c r="P5" s="21"/>
      <c r="Q5" s="21"/>
      <c r="R5" s="21"/>
      <c r="S5" s="21"/>
      <c r="T5" s="22"/>
    </row>
    <row r="6" spans="1:29">
      <c r="A6" s="20" t="s">
        <v>75</v>
      </c>
      <c r="G6" s="21"/>
      <c r="H6" s="21"/>
      <c r="I6" s="22"/>
      <c r="J6" s="22"/>
      <c r="K6" s="21"/>
      <c r="L6" s="21"/>
      <c r="M6" s="21"/>
      <c r="N6" s="21"/>
      <c r="O6" s="21"/>
      <c r="P6" s="21"/>
      <c r="Q6" s="21"/>
      <c r="R6" s="21"/>
      <c r="S6" s="21"/>
      <c r="T6" s="22"/>
    </row>
    <row r="7" spans="1:29">
      <c r="G7" s="21"/>
      <c r="H7" s="21"/>
      <c r="I7" s="22"/>
      <c r="J7" s="22"/>
      <c r="K7" s="21"/>
      <c r="L7" s="21"/>
      <c r="M7" s="21"/>
      <c r="N7" s="21"/>
      <c r="O7" s="21"/>
      <c r="P7" s="21"/>
      <c r="Q7" s="21"/>
      <c r="R7" s="21"/>
      <c r="S7" s="21"/>
      <c r="T7" s="22"/>
    </row>
    <row r="8" spans="1:29">
      <c r="G8" s="21"/>
      <c r="H8" s="21"/>
      <c r="I8" s="22"/>
      <c r="J8" s="22"/>
      <c r="K8" s="21"/>
      <c r="L8" s="21"/>
      <c r="M8" s="21"/>
      <c r="N8" s="21"/>
      <c r="O8" s="21"/>
      <c r="P8" s="21"/>
      <c r="Q8" s="21"/>
      <c r="R8" s="21"/>
      <c r="S8" s="21"/>
      <c r="T8" s="22"/>
    </row>
    <row r="9" spans="1:29">
      <c r="G9" s="21"/>
      <c r="H9" s="21"/>
      <c r="I9" s="22"/>
      <c r="J9" s="22"/>
      <c r="K9" s="21"/>
      <c r="L9" s="21"/>
      <c r="M9" s="21"/>
      <c r="N9" s="21"/>
      <c r="O9" s="21"/>
      <c r="P9" s="21"/>
      <c r="Q9" s="21"/>
      <c r="R9" s="21"/>
      <c r="S9" s="21"/>
      <c r="T9" s="22"/>
    </row>
    <row r="10" spans="1:29">
      <c r="G10" s="21"/>
      <c r="H10" s="21"/>
      <c r="I10" s="22"/>
      <c r="J10" s="22"/>
      <c r="K10" s="21"/>
      <c r="L10" s="21"/>
      <c r="M10" s="21"/>
      <c r="N10" s="21"/>
      <c r="O10" s="21"/>
      <c r="P10" s="21"/>
      <c r="Q10" s="21"/>
      <c r="R10" s="21"/>
      <c r="S10" s="21"/>
      <c r="U10" s="22"/>
    </row>
    <row r="11" spans="1:29">
      <c r="G11" s="21"/>
      <c r="H11" s="75"/>
      <c r="I11" s="22"/>
      <c r="J11" s="22"/>
      <c r="K11" s="21"/>
      <c r="L11" s="21"/>
      <c r="M11" s="21"/>
      <c r="N11" s="21"/>
      <c r="O11" s="21"/>
      <c r="P11" s="21"/>
      <c r="Q11" s="21"/>
      <c r="R11" s="21"/>
      <c r="S11" s="21"/>
      <c r="T11" s="22"/>
    </row>
    <row r="12" spans="1:29">
      <c r="G12" s="21"/>
      <c r="H12" s="21"/>
      <c r="I12" s="22"/>
      <c r="J12" s="22"/>
      <c r="K12" s="21"/>
      <c r="L12" s="21"/>
      <c r="M12" s="21"/>
      <c r="N12" s="21"/>
      <c r="O12" s="21"/>
      <c r="P12" s="21"/>
      <c r="Q12" s="21"/>
      <c r="R12" s="21"/>
      <c r="S12" s="21"/>
      <c r="T12" s="22"/>
    </row>
    <row r="13" spans="1:29">
      <c r="G13" s="21"/>
      <c r="H13" s="21"/>
      <c r="I13" s="22"/>
      <c r="J13" s="22"/>
      <c r="K13" s="21"/>
      <c r="L13" s="21"/>
      <c r="M13" s="21"/>
      <c r="N13" s="21"/>
      <c r="O13" s="21"/>
      <c r="P13" s="21"/>
      <c r="Q13" s="21"/>
      <c r="R13" s="21"/>
      <c r="S13" s="21"/>
      <c r="T13" s="22"/>
    </row>
    <row r="14" spans="1:29">
      <c r="G14" s="21"/>
      <c r="H14" s="21"/>
      <c r="I14" s="22"/>
      <c r="J14" s="22"/>
      <c r="K14" s="21"/>
      <c r="L14" s="21"/>
      <c r="M14" s="21"/>
      <c r="N14" s="21"/>
      <c r="O14" s="21"/>
      <c r="P14" s="21"/>
      <c r="Q14" s="21"/>
      <c r="R14" s="21"/>
      <c r="S14" s="21"/>
      <c r="T14" s="22"/>
    </row>
    <row r="15" spans="1:29">
      <c r="G15" s="21"/>
      <c r="H15" s="21"/>
      <c r="I15" s="22"/>
      <c r="J15" s="22"/>
      <c r="K15" s="21"/>
      <c r="L15" s="21"/>
      <c r="M15" s="21"/>
      <c r="N15" s="21"/>
      <c r="O15" s="21"/>
      <c r="P15" s="22"/>
      <c r="Q15" s="21"/>
      <c r="R15" s="21"/>
      <c r="S15" s="21"/>
    </row>
    <row r="16" spans="1:29">
      <c r="G16" s="21"/>
      <c r="H16" s="21"/>
      <c r="I16" s="22"/>
      <c r="J16" s="22"/>
      <c r="K16" s="21"/>
      <c r="L16" s="21"/>
      <c r="M16" s="21"/>
      <c r="N16" s="21"/>
      <c r="O16" s="21"/>
      <c r="P16" s="22"/>
      <c r="Q16" s="21"/>
      <c r="R16" s="21"/>
      <c r="S16" s="21"/>
    </row>
    <row r="17" spans="7:46">
      <c r="G17" s="21"/>
      <c r="H17" s="21"/>
      <c r="I17" s="22"/>
      <c r="J17" s="22"/>
      <c r="K17" s="21"/>
      <c r="L17" s="21"/>
      <c r="M17" s="21"/>
      <c r="N17" s="21"/>
      <c r="O17" s="21"/>
      <c r="P17" s="21"/>
      <c r="Q17" s="21"/>
      <c r="R17" s="21"/>
      <c r="S17" s="21"/>
    </row>
    <row r="18" spans="7:46">
      <c r="G18" s="21"/>
      <c r="H18" s="21"/>
      <c r="I18" s="22"/>
      <c r="J18" s="22"/>
      <c r="K18" s="21"/>
      <c r="L18" s="21"/>
      <c r="M18" s="21"/>
      <c r="N18" s="21"/>
      <c r="O18" s="21"/>
      <c r="P18" s="21"/>
      <c r="Q18" s="21"/>
      <c r="R18" s="21"/>
      <c r="S18" s="21"/>
    </row>
    <row r="19" spans="7:46">
      <c r="G19" s="21"/>
      <c r="H19" s="21"/>
      <c r="I19" s="22"/>
      <c r="J19" s="97"/>
      <c r="K19" s="21"/>
      <c r="L19" s="21"/>
      <c r="M19" s="21"/>
      <c r="N19" s="21"/>
      <c r="O19" s="21"/>
      <c r="P19" s="21"/>
      <c r="Q19" s="21"/>
      <c r="R19" s="21"/>
      <c r="S19" s="21"/>
    </row>
    <row r="24" spans="7:46" ht="15">
      <c r="AD24" s="308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</row>
    <row r="25" spans="7:46" ht="11.45" customHeight="1"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7" spans="7:46" ht="12.75">
      <c r="G27" s="76"/>
    </row>
    <row r="36" spans="23:24">
      <c r="W36" s="98"/>
      <c r="X36" s="98"/>
    </row>
    <row r="67" spans="23:29">
      <c r="W67" s="98"/>
      <c r="X67" s="98"/>
      <c r="Y67" s="98"/>
      <c r="Z67" s="98"/>
      <c r="AA67" s="98"/>
      <c r="AB67" s="99"/>
      <c r="AC67" s="98"/>
    </row>
    <row r="68" spans="23:29">
      <c r="W68" s="98"/>
      <c r="X68" s="98"/>
    </row>
  </sheetData>
  <mergeCells count="1">
    <mergeCell ref="AD24:AT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showGridLines="0" zoomScale="70" zoomScaleNormal="70" workbookViewId="0">
      <selection activeCell="B12" sqref="B12"/>
    </sheetView>
  </sheetViews>
  <sheetFormatPr baseColWidth="10" defaultColWidth="11.42578125" defaultRowHeight="15"/>
  <cols>
    <col min="2" max="2" width="15.5703125" style="93" bestFit="1" customWidth="1"/>
    <col min="3" max="3" width="11.42578125" style="96"/>
    <col min="4" max="4" width="18.28515625" style="96" customWidth="1"/>
    <col min="5" max="5" width="21.28515625" style="96" customWidth="1"/>
    <col min="19" max="19" width="14.7109375" customWidth="1"/>
  </cols>
  <sheetData>
    <row r="1" spans="1:27" ht="19.5" customHeight="1">
      <c r="A1" s="245" t="s">
        <v>182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50"/>
      <c r="R1" s="314" t="s">
        <v>15</v>
      </c>
      <c r="S1" s="315"/>
      <c r="T1" s="315"/>
      <c r="U1" s="315"/>
      <c r="V1" s="315"/>
      <c r="W1" s="315"/>
      <c r="X1" s="315"/>
      <c r="Y1" s="315"/>
      <c r="Z1" s="315"/>
      <c r="AA1" s="316"/>
    </row>
    <row r="2" spans="1:27" ht="19.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50"/>
      <c r="R2" s="317" t="s">
        <v>7</v>
      </c>
      <c r="S2" s="247"/>
      <c r="T2" s="321"/>
      <c r="U2" s="322"/>
      <c r="V2" s="322"/>
      <c r="W2" s="322"/>
      <c r="X2" s="322"/>
      <c r="Y2" s="322"/>
      <c r="Z2" s="322"/>
      <c r="AA2" s="323"/>
    </row>
    <row r="3" spans="1:27" ht="19.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50"/>
      <c r="R3" s="318" t="s">
        <v>0</v>
      </c>
      <c r="S3" s="249"/>
      <c r="T3" s="324" t="str">
        <f>IFERROR(VLOOKUP(T2,Liste!#REF!,5,FALSE),"")</f>
        <v/>
      </c>
      <c r="U3" s="325"/>
      <c r="V3" s="325"/>
      <c r="W3" s="325"/>
      <c r="X3" s="325"/>
      <c r="Y3" s="325"/>
      <c r="Z3" s="325"/>
      <c r="AA3" s="326"/>
    </row>
    <row r="4" spans="1:27" ht="19.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50"/>
      <c r="R4" s="318" t="s">
        <v>1</v>
      </c>
      <c r="S4" s="249"/>
      <c r="T4" s="327" t="str">
        <f>IFERROR(VLOOKUP(AG2,Liste!#REF!,4,FALSE),"")</f>
        <v/>
      </c>
      <c r="U4" s="328"/>
      <c r="V4" s="328"/>
      <c r="W4" s="328"/>
      <c r="X4" s="328"/>
      <c r="Y4" s="328"/>
      <c r="Z4" s="328"/>
      <c r="AA4" s="329"/>
    </row>
    <row r="5" spans="1:27" ht="19.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66" t="str">
        <f>'HEB NRO_VN'!J5</f>
        <v>VN</v>
      </c>
      <c r="R5" s="319" t="s">
        <v>61</v>
      </c>
      <c r="S5" s="320"/>
      <c r="T5" s="330"/>
      <c r="U5" s="331"/>
      <c r="V5" s="331"/>
      <c r="W5" s="331"/>
      <c r="X5" s="331"/>
      <c r="Y5" s="331"/>
      <c r="Z5" s="331"/>
      <c r="AA5" s="332"/>
    </row>
    <row r="8" spans="1:27" ht="27.75" thickBot="1">
      <c r="A8" s="1" t="s">
        <v>100</v>
      </c>
      <c r="B8" s="1"/>
      <c r="C8" s="94"/>
      <c r="D8" s="94"/>
      <c r="E8" s="9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>
      <c r="A9" s="7"/>
      <c r="B9" s="92"/>
      <c r="C9" s="95"/>
      <c r="D9" s="95"/>
      <c r="E9" s="95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14.45" customHeight="1">
      <c r="A10" s="7"/>
      <c r="B10" s="311" t="s">
        <v>97</v>
      </c>
      <c r="C10" s="311" t="s">
        <v>98</v>
      </c>
      <c r="D10" s="311"/>
      <c r="E10" s="311"/>
      <c r="F10" s="311" t="s">
        <v>157</v>
      </c>
      <c r="G10" s="311" t="s">
        <v>156</v>
      </c>
      <c r="H10" s="311" t="s">
        <v>52</v>
      </c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 t="s">
        <v>99</v>
      </c>
      <c r="T10" s="333" t="s">
        <v>54</v>
      </c>
      <c r="U10" s="333"/>
      <c r="V10" s="333"/>
      <c r="W10" s="333"/>
      <c r="X10" s="333"/>
      <c r="Y10" s="333"/>
      <c r="Z10" s="333"/>
      <c r="AA10" s="333"/>
    </row>
    <row r="11" spans="1:27" s="81" customFormat="1" ht="24.95" customHeight="1">
      <c r="A11" s="80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34"/>
      <c r="U11" s="334"/>
      <c r="V11" s="334"/>
      <c r="W11" s="334"/>
      <c r="X11" s="334"/>
      <c r="Y11" s="334"/>
      <c r="Z11" s="334"/>
      <c r="AA11" s="334"/>
    </row>
    <row r="12" spans="1:27" ht="24.95" customHeight="1">
      <c r="A12" s="55">
        <v>1</v>
      </c>
      <c r="B12" s="154"/>
      <c r="C12" s="310" t="str">
        <f>IF(B12="","",VLOOKUP(B12,NRO!$2:$1048576,11,FALSE))</f>
        <v/>
      </c>
      <c r="D12" s="310"/>
      <c r="E12" s="310"/>
      <c r="F12" s="82" t="str">
        <f>IF(B12="","",VLOOKUP(B12,NRO!$1:$1048576,5,FALSE))</f>
        <v/>
      </c>
      <c r="G12" s="82" t="str">
        <f>IF(C12="","",VLOOKUP(C12,NRO!$1:$1048576,6,FALSE))</f>
        <v/>
      </c>
      <c r="H12" s="310" t="str">
        <f>IF(B12="","",VLOOKUP(B12,NRO!$1:$1048576,7,FALSE))</f>
        <v/>
      </c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82" t="str">
        <f>IF(B12="","",VLOOKUP(B12,NRO!$1:$1048576,8,FALSE))</f>
        <v/>
      </c>
      <c r="T12" s="313" t="str">
        <f>IF(B12="","",VLOOKUP(B12,NRO!$1:$1048576,10,FALSE))</f>
        <v/>
      </c>
      <c r="U12" s="313"/>
      <c r="V12" s="313"/>
      <c r="W12" s="313"/>
      <c r="X12" s="313"/>
      <c r="Y12" s="313"/>
      <c r="Z12" s="313"/>
      <c r="AA12" s="313"/>
    </row>
    <row r="13" spans="1:27" ht="24.95" customHeight="1">
      <c r="A13" s="56">
        <v>2</v>
      </c>
      <c r="B13" s="154"/>
      <c r="C13" s="310" t="str">
        <f>IF(B13="","",VLOOKUP(B13,NRO!$2:$1048576,11,FALSE))</f>
        <v/>
      </c>
      <c r="D13" s="310"/>
      <c r="E13" s="310"/>
      <c r="F13" s="82" t="str">
        <f>IF(B13="","",VLOOKUP(B13,NRO!$1:$1048576,5,FALSE))</f>
        <v/>
      </c>
      <c r="G13" s="82" t="str">
        <f>IF(C13="","",VLOOKUP(C13,NRO!$1:$1048576,6,FALSE))</f>
        <v/>
      </c>
      <c r="H13" s="310" t="str">
        <f>IF(B13="","",VLOOKUP(B13,NRO!$1:$1048576,7,FALSE))</f>
        <v/>
      </c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82" t="str">
        <f>IF(B13="","",VLOOKUP(B13,NRO!$1:$1048576,8,FALSE))</f>
        <v/>
      </c>
      <c r="T13" s="313" t="str">
        <f>IF(B13="","",VLOOKUP(B13,NRO!$1:$1048576,10,FALSE))</f>
        <v/>
      </c>
      <c r="U13" s="313"/>
      <c r="V13" s="313"/>
      <c r="W13" s="313"/>
      <c r="X13" s="313"/>
      <c r="Y13" s="313"/>
      <c r="Z13" s="313"/>
      <c r="AA13" s="313"/>
    </row>
    <row r="14" spans="1:27" ht="24.95" customHeight="1">
      <c r="A14" s="56">
        <v>3</v>
      </c>
      <c r="B14" s="154"/>
      <c r="C14" s="310" t="str">
        <f>IF(B14="","",VLOOKUP(B14,NRO!$2:$1048576,11,FALSE))</f>
        <v/>
      </c>
      <c r="D14" s="310"/>
      <c r="E14" s="310"/>
      <c r="F14" s="82" t="str">
        <f>IF(B14="","",VLOOKUP(B14,NRO!$1:$1048576,5,FALSE))</f>
        <v/>
      </c>
      <c r="G14" s="82" t="str">
        <f>IF(C14="","",VLOOKUP(C14,NRO!$1:$1048576,6,FALSE))</f>
        <v/>
      </c>
      <c r="H14" s="310" t="str">
        <f>IF(B14="","",VLOOKUP(B14,NRO!$1:$1048576,7,FALSE))</f>
        <v/>
      </c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82" t="str">
        <f>IF(B14="","",VLOOKUP(B14,NRO!$1:$1048576,8,FALSE))</f>
        <v/>
      </c>
      <c r="T14" s="313" t="str">
        <f>IF(B14="","",VLOOKUP(B14,NRO!$1:$1048576,10,FALSE))</f>
        <v/>
      </c>
      <c r="U14" s="313"/>
      <c r="V14" s="313"/>
      <c r="W14" s="313"/>
      <c r="X14" s="313"/>
      <c r="Y14" s="313"/>
      <c r="Z14" s="313"/>
      <c r="AA14" s="313"/>
    </row>
    <row r="15" spans="1:27" ht="24.95" customHeight="1">
      <c r="A15" s="56">
        <v>4</v>
      </c>
      <c r="B15" s="154"/>
      <c r="C15" s="310" t="str">
        <f>IF(B15="","",VLOOKUP(B15,NRO!$2:$1048576,11,FALSE))</f>
        <v/>
      </c>
      <c r="D15" s="310"/>
      <c r="E15" s="310"/>
      <c r="F15" s="82" t="str">
        <f>IF(B15="","",VLOOKUP(B15,NRO!$1:$1048576,5,FALSE))</f>
        <v/>
      </c>
      <c r="G15" s="82" t="str">
        <f>IF(C15="","",VLOOKUP(C15,NRO!$1:$1048576,6,FALSE))</f>
        <v/>
      </c>
      <c r="H15" s="310" t="str">
        <f>IF(B15="","",VLOOKUP(B15,NRO!$1:$1048576,7,FALSE))</f>
        <v/>
      </c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82" t="str">
        <f>IF(B15="","",VLOOKUP(B15,NRO!$1:$1048576,8,FALSE))</f>
        <v/>
      </c>
      <c r="T15" s="313" t="str">
        <f>IF(B15="","",VLOOKUP(B15,NRO!$1:$1048576,10,FALSE))</f>
        <v/>
      </c>
      <c r="U15" s="313"/>
      <c r="V15" s="313"/>
      <c r="W15" s="313"/>
      <c r="X15" s="313"/>
      <c r="Y15" s="313"/>
      <c r="Z15" s="313"/>
      <c r="AA15" s="313"/>
    </row>
    <row r="16" spans="1:27" ht="24.95" customHeight="1">
      <c r="A16" s="56">
        <v>5</v>
      </c>
      <c r="B16" s="154"/>
      <c r="C16" s="310" t="str">
        <f>IF(B16="","",VLOOKUP(B16,NRO!$2:$1048576,11,FALSE))</f>
        <v/>
      </c>
      <c r="D16" s="310"/>
      <c r="E16" s="310"/>
      <c r="F16" s="82" t="str">
        <f>IF(B16="","",VLOOKUP(B16,NRO!$1:$1048576,5,FALSE))</f>
        <v/>
      </c>
      <c r="G16" s="82" t="str">
        <f>IF(C16="","",VLOOKUP(C16,NRO!$1:$1048576,6,FALSE))</f>
        <v/>
      </c>
      <c r="H16" s="310" t="str">
        <f>IF(B16="","",VLOOKUP(B16,NRO!$1:$1048576,7,FALSE))</f>
        <v/>
      </c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82" t="str">
        <f>IF(B16="","",VLOOKUP(B16,NRO!$1:$1048576,8,FALSE))</f>
        <v/>
      </c>
      <c r="T16" s="313" t="str">
        <f>IF(B16="","",VLOOKUP(B16,NRO!$1:$1048576,10,FALSE))</f>
        <v/>
      </c>
      <c r="U16" s="313"/>
      <c r="V16" s="313"/>
      <c r="W16" s="313"/>
      <c r="X16" s="313"/>
      <c r="Y16" s="313"/>
      <c r="Z16" s="313"/>
      <c r="AA16" s="313"/>
    </row>
    <row r="17" spans="1:27" ht="24.95" customHeight="1">
      <c r="A17" s="56">
        <v>6</v>
      </c>
      <c r="B17" s="154"/>
      <c r="C17" s="310" t="str">
        <f>IF(B17="","",VLOOKUP(B17,NRO!$2:$1048576,11,FALSE))</f>
        <v/>
      </c>
      <c r="D17" s="310"/>
      <c r="E17" s="310"/>
      <c r="F17" s="82" t="str">
        <f>IF(B17="","",VLOOKUP(B17,NRO!$1:$1048576,5,FALSE))</f>
        <v/>
      </c>
      <c r="G17" s="82" t="str">
        <f>IF(C17="","",VLOOKUP(C17,NRO!$1:$1048576,6,FALSE))</f>
        <v/>
      </c>
      <c r="H17" s="310" t="str">
        <f>IF(B17="","",VLOOKUP(B17,NRO!$1:$1048576,7,FALSE))</f>
        <v/>
      </c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82" t="str">
        <f>IF(B17="","",VLOOKUP(B17,NRO!$1:$1048576,8,FALSE))</f>
        <v/>
      </c>
      <c r="T17" s="313" t="str">
        <f>IF(B17="","",VLOOKUP(B17,NRO!$1:$1048576,10,FALSE))</f>
        <v/>
      </c>
      <c r="U17" s="313"/>
      <c r="V17" s="313"/>
      <c r="W17" s="313"/>
      <c r="X17" s="313"/>
      <c r="Y17" s="313"/>
      <c r="Z17" s="313"/>
      <c r="AA17" s="313"/>
    </row>
    <row r="18" spans="1:27" ht="24.95" customHeight="1">
      <c r="A18" s="56">
        <v>7</v>
      </c>
      <c r="B18" s="154"/>
      <c r="C18" s="310" t="str">
        <f>IF(B18="","",VLOOKUP(B18,NRO!$2:$1048576,11,FALSE))</f>
        <v/>
      </c>
      <c r="D18" s="310"/>
      <c r="E18" s="310"/>
      <c r="F18" s="82" t="str">
        <f>IF(B18="","",VLOOKUP(B18,NRO!$1:$1048576,5,FALSE))</f>
        <v/>
      </c>
      <c r="G18" s="82" t="str">
        <f>IF(C18="","",VLOOKUP(C18,NRO!$1:$1048576,6,FALSE))</f>
        <v/>
      </c>
      <c r="H18" s="310" t="str">
        <f>IF(B18="","",VLOOKUP(B18,NRO!$1:$1048576,7,FALSE))</f>
        <v/>
      </c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82" t="str">
        <f>IF(B18="","",VLOOKUP(B18,NRO!$1:$1048576,8,FALSE))</f>
        <v/>
      </c>
      <c r="T18" s="313" t="str">
        <f>IF(B18="","",VLOOKUP(B18,NRO!$1:$1048576,10,FALSE))</f>
        <v/>
      </c>
      <c r="U18" s="313"/>
      <c r="V18" s="313"/>
      <c r="W18" s="313"/>
      <c r="X18" s="313"/>
      <c r="Y18" s="313"/>
      <c r="Z18" s="313"/>
      <c r="AA18" s="313"/>
    </row>
    <row r="19" spans="1:27" ht="24.95" customHeight="1">
      <c r="A19" s="56">
        <v>8</v>
      </c>
      <c r="B19" s="154"/>
      <c r="C19" s="310" t="str">
        <f>IF(B19="","",VLOOKUP(B19,NRO!$2:$1048576,11,FALSE))</f>
        <v/>
      </c>
      <c r="D19" s="310"/>
      <c r="E19" s="310"/>
      <c r="F19" s="82" t="str">
        <f>IF(B19="","",VLOOKUP(B19,NRO!$1:$1048576,5,FALSE))</f>
        <v/>
      </c>
      <c r="G19" s="82" t="str">
        <f>IF(C19="","",VLOOKUP(C19,NRO!$1:$1048576,6,FALSE))</f>
        <v/>
      </c>
      <c r="H19" s="310" t="str">
        <f>IF(B19="","",VLOOKUP(B19,NRO!$1:$1048576,7,FALSE))</f>
        <v/>
      </c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82" t="str">
        <f>IF(B19="","",VLOOKUP(B19,NRO!$1:$1048576,8,FALSE))</f>
        <v/>
      </c>
      <c r="T19" s="313" t="str">
        <f>IF(B19="","",VLOOKUP(B19,NRO!$1:$1048576,10,FALSE))</f>
        <v/>
      </c>
      <c r="U19" s="313"/>
      <c r="V19" s="313"/>
      <c r="W19" s="313"/>
      <c r="X19" s="313"/>
      <c r="Y19" s="313"/>
      <c r="Z19" s="313"/>
      <c r="AA19" s="313"/>
    </row>
    <row r="20" spans="1:27" ht="24.95" customHeight="1">
      <c r="A20" s="56">
        <v>9</v>
      </c>
      <c r="B20" s="154"/>
      <c r="C20" s="310" t="str">
        <f>IF(B20="","",VLOOKUP(B20,NRO!$2:$1048576,11,FALSE))</f>
        <v/>
      </c>
      <c r="D20" s="310"/>
      <c r="E20" s="310"/>
      <c r="F20" s="82" t="str">
        <f>IF(B20="","",VLOOKUP(B20,NRO!$1:$1048576,5,FALSE))</f>
        <v/>
      </c>
      <c r="G20" s="82" t="str">
        <f>IF(C20="","",VLOOKUP(C20,NRO!$1:$1048576,6,FALSE))</f>
        <v/>
      </c>
      <c r="H20" s="310" t="str">
        <f>IF(B20="","",VLOOKUP(B20,NRO!$1:$1048576,7,FALSE))</f>
        <v/>
      </c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82" t="str">
        <f>IF(B20="","",VLOOKUP(B20,NRO!$1:$1048576,8,FALSE))</f>
        <v/>
      </c>
      <c r="T20" s="313" t="str">
        <f>IF(B20="","",VLOOKUP(B20,NRO!$1:$1048576,10,FALSE))</f>
        <v/>
      </c>
      <c r="U20" s="313"/>
      <c r="V20" s="313"/>
      <c r="W20" s="313"/>
      <c r="X20" s="313"/>
      <c r="Y20" s="313"/>
      <c r="Z20" s="313"/>
      <c r="AA20" s="313"/>
    </row>
    <row r="21" spans="1:27" ht="24.95" customHeight="1">
      <c r="A21" s="56">
        <v>10</v>
      </c>
      <c r="B21" s="154"/>
      <c r="C21" s="310" t="str">
        <f>IF(B21="","",VLOOKUP(B21,NRO!$2:$1048576,11,FALSE))</f>
        <v/>
      </c>
      <c r="D21" s="310"/>
      <c r="E21" s="310"/>
      <c r="F21" s="82" t="str">
        <f>IF(B21="","",VLOOKUP(B21,NRO!$1:$1048576,5,FALSE))</f>
        <v/>
      </c>
      <c r="G21" s="82" t="str">
        <f>IF(C21="","",VLOOKUP(C21,NRO!$1:$1048576,6,FALSE))</f>
        <v/>
      </c>
      <c r="H21" s="310" t="str">
        <f>IF(B21="","",VLOOKUP(B21,NRO!$1:$1048576,7,FALSE))</f>
        <v/>
      </c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82" t="str">
        <f>IF(B21="","",VLOOKUP(B21,NRO!$1:$1048576,8,FALSE))</f>
        <v/>
      </c>
      <c r="T21" s="313" t="str">
        <f>IF(B21="","",VLOOKUP(B21,NRO!$1:$1048576,10,FALSE))</f>
        <v/>
      </c>
      <c r="U21" s="313"/>
      <c r="V21" s="313"/>
      <c r="W21" s="313"/>
      <c r="X21" s="313"/>
      <c r="Y21" s="313"/>
      <c r="Z21" s="313"/>
      <c r="AA21" s="313"/>
    </row>
    <row r="22" spans="1:27" ht="24.95" customHeight="1">
      <c r="A22" s="56">
        <v>11</v>
      </c>
      <c r="B22" s="154"/>
      <c r="C22" s="310" t="str">
        <f>IF(B22="","",VLOOKUP(B22,NRO!$2:$1048576,11,FALSE))</f>
        <v/>
      </c>
      <c r="D22" s="310"/>
      <c r="E22" s="310"/>
      <c r="F22" s="82" t="str">
        <f>IF(B22="","",VLOOKUP(B22,NRO!$1:$1048576,5,FALSE))</f>
        <v/>
      </c>
      <c r="G22" s="82" t="str">
        <f>IF(C22="","",VLOOKUP(C22,NRO!$1:$1048576,6,FALSE))</f>
        <v/>
      </c>
      <c r="H22" s="310" t="str">
        <f>IF(B22="","",VLOOKUP(B22,NRO!$1:$1048576,7,FALSE))</f>
        <v/>
      </c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82" t="str">
        <f>IF(B22="","",VLOOKUP(B22,NRO!$1:$1048576,8,FALSE))</f>
        <v/>
      </c>
      <c r="T22" s="313" t="str">
        <f>IF(B22="","",VLOOKUP(B22,NRO!$1:$1048576,10,FALSE))</f>
        <v/>
      </c>
      <c r="U22" s="313"/>
      <c r="V22" s="313"/>
      <c r="W22" s="313"/>
      <c r="X22" s="313"/>
      <c r="Y22" s="313"/>
      <c r="Z22" s="313"/>
      <c r="AA22" s="313"/>
    </row>
    <row r="23" spans="1:27" ht="24.95" customHeight="1">
      <c r="A23" s="56">
        <v>12</v>
      </c>
      <c r="B23" s="154"/>
      <c r="C23" s="310" t="str">
        <f>IF(B23="","",VLOOKUP(B23,NRO!$2:$1048576,11,FALSE))</f>
        <v/>
      </c>
      <c r="D23" s="310"/>
      <c r="E23" s="310"/>
      <c r="F23" s="82" t="str">
        <f>IF(B23="","",VLOOKUP(B23,NRO!$1:$1048576,5,FALSE))</f>
        <v/>
      </c>
      <c r="G23" s="82" t="str">
        <f>IF(C23="","",VLOOKUP(C23,NRO!$1:$1048576,6,FALSE))</f>
        <v/>
      </c>
      <c r="H23" s="310" t="str">
        <f>IF(B23="","",VLOOKUP(B23,NRO!$1:$1048576,7,FALSE))</f>
        <v/>
      </c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82" t="str">
        <f>IF(B23="","",VLOOKUP(B23,NRO!$1:$1048576,8,FALSE))</f>
        <v/>
      </c>
      <c r="T23" s="313" t="str">
        <f>IF(B23="","",VLOOKUP(B23,NRO!$1:$1048576,10,FALSE))</f>
        <v/>
      </c>
      <c r="U23" s="313"/>
      <c r="V23" s="313"/>
      <c r="W23" s="313"/>
      <c r="X23" s="313"/>
      <c r="Y23" s="313"/>
      <c r="Z23" s="313"/>
      <c r="AA23" s="313"/>
    </row>
    <row r="24" spans="1:27" ht="24.95" customHeight="1">
      <c r="A24" s="56">
        <v>13</v>
      </c>
      <c r="B24" s="154"/>
      <c r="C24" s="310" t="str">
        <f>IF(B24="","",VLOOKUP(B24,NRO!$2:$1048576,11,FALSE))</f>
        <v/>
      </c>
      <c r="D24" s="310"/>
      <c r="E24" s="310"/>
      <c r="F24" s="82" t="str">
        <f>IF(B24="","",VLOOKUP(B24,NRO!$1:$1048576,5,FALSE))</f>
        <v/>
      </c>
      <c r="G24" s="82" t="str">
        <f>IF(C24="","",VLOOKUP(C24,NRO!$1:$1048576,6,FALSE))</f>
        <v/>
      </c>
      <c r="H24" s="310" t="str">
        <f>IF(B24="","",VLOOKUP(B24,NRO!$1:$1048576,7,FALSE))</f>
        <v/>
      </c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82" t="str">
        <f>IF(B24="","",VLOOKUP(B24,NRO!$1:$1048576,8,FALSE))</f>
        <v/>
      </c>
      <c r="T24" s="313" t="str">
        <f>IF(B24="","",VLOOKUP(B24,NRO!$1:$1048576,10,FALSE))</f>
        <v/>
      </c>
      <c r="U24" s="313"/>
      <c r="V24" s="313"/>
      <c r="W24" s="313"/>
      <c r="X24" s="313"/>
      <c r="Y24" s="313"/>
      <c r="Z24" s="313"/>
      <c r="AA24" s="313"/>
    </row>
    <row r="25" spans="1:27" ht="24.95" customHeight="1">
      <c r="A25" s="56">
        <v>14</v>
      </c>
      <c r="B25" s="154"/>
      <c r="C25" s="310" t="str">
        <f>IF(B25="","",VLOOKUP(B25,NRO!$2:$1048576,11,FALSE))</f>
        <v/>
      </c>
      <c r="D25" s="310"/>
      <c r="E25" s="310"/>
      <c r="F25" s="82" t="str">
        <f>IF(B25="","",VLOOKUP(B25,NRO!$1:$1048576,5,FALSE))</f>
        <v/>
      </c>
      <c r="G25" s="82" t="str">
        <f>IF(C25="","",VLOOKUP(C25,NRO!$1:$1048576,6,FALSE))</f>
        <v/>
      </c>
      <c r="H25" s="310" t="str">
        <f>IF(B25="","",VLOOKUP(B25,NRO!$1:$1048576,7,FALSE))</f>
        <v/>
      </c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82" t="str">
        <f>IF(B25="","",VLOOKUP(B25,NRO!$1:$1048576,8,FALSE))</f>
        <v/>
      </c>
      <c r="T25" s="313" t="str">
        <f>IF(B25="","",VLOOKUP(B25,NRO!$1:$1048576,10,FALSE))</f>
        <v/>
      </c>
      <c r="U25" s="313"/>
      <c r="V25" s="313"/>
      <c r="W25" s="313"/>
      <c r="X25" s="313"/>
      <c r="Y25" s="313"/>
      <c r="Z25" s="313"/>
      <c r="AA25" s="313"/>
    </row>
    <row r="26" spans="1:27" ht="24.95" customHeight="1">
      <c r="A26" s="56">
        <v>15</v>
      </c>
      <c r="B26" s="154"/>
      <c r="C26" s="310" t="str">
        <f>IF(B26="","",VLOOKUP(B26,NRO!$2:$1048576,11,FALSE))</f>
        <v/>
      </c>
      <c r="D26" s="310"/>
      <c r="E26" s="310"/>
      <c r="F26" s="82" t="str">
        <f>IF(B26="","",VLOOKUP(B26,NRO!$1:$1048576,5,FALSE))</f>
        <v/>
      </c>
      <c r="G26" s="82" t="str">
        <f>IF(C26="","",VLOOKUP(C26,NRO!$1:$1048576,6,FALSE))</f>
        <v/>
      </c>
      <c r="H26" s="310" t="str">
        <f>IF(B26="","",VLOOKUP(B26,NRO!$1:$1048576,7,FALSE))</f>
        <v/>
      </c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82" t="str">
        <f>IF(B26="","",VLOOKUP(B26,NRO!$1:$1048576,8,FALSE))</f>
        <v/>
      </c>
      <c r="T26" s="313" t="str">
        <f>IF(B26="","",VLOOKUP(B26,NRO!$1:$1048576,10,FALSE))</f>
        <v/>
      </c>
      <c r="U26" s="313"/>
      <c r="V26" s="313"/>
      <c r="W26" s="313"/>
      <c r="X26" s="313"/>
      <c r="Y26" s="313"/>
      <c r="Z26" s="313"/>
      <c r="AA26" s="313"/>
    </row>
    <row r="27" spans="1:27" ht="24.95" customHeight="1">
      <c r="A27" s="56">
        <v>16</v>
      </c>
      <c r="B27" s="154"/>
      <c r="C27" s="310" t="str">
        <f>IF(B27="","",VLOOKUP(B27,NRO!$2:$1048576,11,FALSE))</f>
        <v/>
      </c>
      <c r="D27" s="310"/>
      <c r="E27" s="310"/>
      <c r="F27" s="82" t="str">
        <f>IF(B27="","",VLOOKUP(B27,NRO!$1:$1048576,5,FALSE))</f>
        <v/>
      </c>
      <c r="G27" s="82" t="str">
        <f>IF(C27="","",VLOOKUP(C27,NRO!$1:$1048576,6,FALSE))</f>
        <v/>
      </c>
      <c r="H27" s="310" t="str">
        <f>IF(B27="","",VLOOKUP(B27,NRO!$1:$1048576,7,FALSE))</f>
        <v/>
      </c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82" t="str">
        <f>IF(B27="","",VLOOKUP(B27,NRO!$1:$1048576,8,FALSE))</f>
        <v/>
      </c>
      <c r="T27" s="313" t="str">
        <f>IF(B27="","",VLOOKUP(B27,NRO!$1:$1048576,10,FALSE))</f>
        <v/>
      </c>
      <c r="U27" s="313"/>
      <c r="V27" s="313"/>
      <c r="W27" s="313"/>
      <c r="X27" s="313"/>
      <c r="Y27" s="313"/>
      <c r="Z27" s="313"/>
      <c r="AA27" s="313"/>
    </row>
    <row r="28" spans="1:27" ht="24.95" customHeight="1">
      <c r="A28" s="56">
        <v>17</v>
      </c>
      <c r="B28" s="154"/>
      <c r="C28" s="310" t="str">
        <f>IF(B28="","",VLOOKUP(B28,NRO!$2:$1048576,11,FALSE))</f>
        <v/>
      </c>
      <c r="D28" s="310"/>
      <c r="E28" s="310"/>
      <c r="F28" s="82" t="str">
        <f>IF(B28="","",VLOOKUP(B28,NRO!$1:$1048576,5,FALSE))</f>
        <v/>
      </c>
      <c r="G28" s="82" t="str">
        <f>IF(C28="","",VLOOKUP(C28,NRO!$1:$1048576,6,FALSE))</f>
        <v/>
      </c>
      <c r="H28" s="310" t="str">
        <f>IF(B28="","",VLOOKUP(B28,NRO!$1:$1048576,7,FALSE))</f>
        <v/>
      </c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82" t="str">
        <f>IF(B28="","",VLOOKUP(B28,NRO!$1:$1048576,8,FALSE))</f>
        <v/>
      </c>
      <c r="T28" s="313" t="str">
        <f>IF(B28="","",VLOOKUP(B28,NRO!$1:$1048576,10,FALSE))</f>
        <v/>
      </c>
      <c r="U28" s="313"/>
      <c r="V28" s="313"/>
      <c r="W28" s="313"/>
      <c r="X28" s="313"/>
      <c r="Y28" s="313"/>
      <c r="Z28" s="313"/>
      <c r="AA28" s="313"/>
    </row>
    <row r="29" spans="1:27" ht="24.95" customHeight="1">
      <c r="A29" s="56">
        <v>18</v>
      </c>
      <c r="B29" s="154"/>
      <c r="C29" s="310" t="str">
        <f>IF(B29="","",VLOOKUP(B29,NRO!$2:$1048576,11,FALSE))</f>
        <v/>
      </c>
      <c r="D29" s="310"/>
      <c r="E29" s="310"/>
      <c r="F29" s="82" t="str">
        <f>IF(B29="","",VLOOKUP(B29,NRO!$1:$1048576,5,FALSE))</f>
        <v/>
      </c>
      <c r="G29" s="82" t="str">
        <f>IF(C29="","",VLOOKUP(C29,NRO!$1:$1048576,6,FALSE))</f>
        <v/>
      </c>
      <c r="H29" s="310" t="str">
        <f>IF(B29="","",VLOOKUP(B29,NRO!$1:$1048576,7,FALSE))</f>
        <v/>
      </c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82" t="str">
        <f>IF(B29="","",VLOOKUP(B29,NRO!$1:$1048576,8,FALSE))</f>
        <v/>
      </c>
      <c r="T29" s="313" t="str">
        <f>IF(B29="","",VLOOKUP(B29,NRO!$1:$1048576,10,FALSE))</f>
        <v/>
      </c>
      <c r="U29" s="313"/>
      <c r="V29" s="313"/>
      <c r="W29" s="313"/>
      <c r="X29" s="313"/>
      <c r="Y29" s="313"/>
      <c r="Z29" s="313"/>
      <c r="AA29" s="313"/>
    </row>
    <row r="30" spans="1:27" ht="24.95" customHeight="1">
      <c r="A30" s="56">
        <v>19</v>
      </c>
      <c r="B30" s="154"/>
      <c r="C30" s="310" t="str">
        <f>IF(B30="","",VLOOKUP(B30,NRO!$2:$1048576,11,FALSE))</f>
        <v/>
      </c>
      <c r="D30" s="310"/>
      <c r="E30" s="310"/>
      <c r="F30" s="82" t="str">
        <f>IF(B30="","",VLOOKUP(B30,NRO!$1:$1048576,5,FALSE))</f>
        <v/>
      </c>
      <c r="G30" s="82" t="str">
        <f>IF(C30="","",VLOOKUP(C30,NRO!$1:$1048576,6,FALSE))</f>
        <v/>
      </c>
      <c r="H30" s="310" t="str">
        <f>IF(B30="","",VLOOKUP(B30,NRO!$1:$1048576,7,FALSE))</f>
        <v/>
      </c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82" t="str">
        <f>IF(B30="","",VLOOKUP(B30,NRO!$1:$1048576,8,FALSE))</f>
        <v/>
      </c>
      <c r="T30" s="313" t="str">
        <f>IF(B30="","",VLOOKUP(B30,NRO!$1:$1048576,10,FALSE))</f>
        <v/>
      </c>
      <c r="U30" s="313"/>
      <c r="V30" s="313"/>
      <c r="W30" s="313"/>
      <c r="X30" s="313"/>
      <c r="Y30" s="313"/>
      <c r="Z30" s="313"/>
      <c r="AA30" s="313"/>
    </row>
    <row r="31" spans="1:27" ht="24.95" customHeight="1">
      <c r="A31" s="56">
        <v>20</v>
      </c>
      <c r="B31" s="154"/>
      <c r="C31" s="310" t="str">
        <f>IF(B31="","",VLOOKUP(B31,NRO!$2:$1048576,11,FALSE))</f>
        <v/>
      </c>
      <c r="D31" s="310"/>
      <c r="E31" s="310"/>
      <c r="F31" s="82" t="str">
        <f>IF(B31="","",VLOOKUP(B31,NRO!$1:$1048576,5,FALSE))</f>
        <v/>
      </c>
      <c r="G31" s="82" t="str">
        <f>IF(C31="","",VLOOKUP(C31,NRO!$1:$1048576,6,FALSE))</f>
        <v/>
      </c>
      <c r="H31" s="310" t="str">
        <f>IF(B31="","",VLOOKUP(B31,NRO!$1:$1048576,7,FALSE))</f>
        <v/>
      </c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82" t="str">
        <f>IF(B31="","",VLOOKUP(B31,NRO!$1:$1048576,8,FALSE))</f>
        <v/>
      </c>
      <c r="T31" s="313" t="str">
        <f>IF(B31="","",VLOOKUP(B31,NRO!$1:$1048576,10,FALSE))</f>
        <v/>
      </c>
      <c r="U31" s="313"/>
      <c r="V31" s="313"/>
      <c r="W31" s="313"/>
      <c r="X31" s="313"/>
      <c r="Y31" s="313"/>
      <c r="Z31" s="313"/>
      <c r="AA31" s="313"/>
    </row>
    <row r="32" spans="1:27" ht="24.95" customHeight="1">
      <c r="A32" s="56">
        <v>21</v>
      </c>
      <c r="B32" s="154"/>
      <c r="C32" s="310" t="str">
        <f>IF(B32="","",VLOOKUP(B32,NRO!$2:$1048576,11,FALSE))</f>
        <v/>
      </c>
      <c r="D32" s="310"/>
      <c r="E32" s="310"/>
      <c r="F32" s="82" t="str">
        <f>IF(B32="","",VLOOKUP(B32,NRO!$1:$1048576,5,FALSE))</f>
        <v/>
      </c>
      <c r="G32" s="82" t="str">
        <f>IF(C32="","",VLOOKUP(C32,NRO!$1:$1048576,6,FALSE))</f>
        <v/>
      </c>
      <c r="H32" s="310" t="str">
        <f>IF(B32="","",VLOOKUP(B32,NRO!$1:$1048576,7,FALSE))</f>
        <v/>
      </c>
      <c r="I32" s="310"/>
      <c r="J32" s="310"/>
      <c r="K32" s="310"/>
      <c r="L32" s="310"/>
      <c r="M32" s="310"/>
      <c r="N32" s="310"/>
      <c r="O32" s="310"/>
      <c r="P32" s="310"/>
      <c r="Q32" s="310"/>
      <c r="R32" s="310"/>
      <c r="S32" s="82" t="str">
        <f>IF(B32="","",VLOOKUP(B32,NRO!$1:$1048576,8,FALSE))</f>
        <v/>
      </c>
      <c r="T32" s="313" t="str">
        <f>IF(B32="","",VLOOKUP(B32,NRO!$1:$1048576,10,FALSE))</f>
        <v/>
      </c>
      <c r="U32" s="313"/>
      <c r="V32" s="313"/>
      <c r="W32" s="313"/>
      <c r="X32" s="313"/>
      <c r="Y32" s="313"/>
      <c r="Z32" s="313"/>
      <c r="AA32" s="313"/>
    </row>
    <row r="33" spans="1:27" ht="24.95" customHeight="1">
      <c r="A33" s="56">
        <v>22</v>
      </c>
      <c r="B33" s="154"/>
      <c r="C33" s="310" t="str">
        <f>IF(B33="","",VLOOKUP(B33,NRO!$2:$1048576,11,FALSE))</f>
        <v/>
      </c>
      <c r="D33" s="310"/>
      <c r="E33" s="310"/>
      <c r="F33" s="82" t="str">
        <f>IF(B33="","",VLOOKUP(B33,NRO!$1:$1048576,5,FALSE))</f>
        <v/>
      </c>
      <c r="G33" s="82" t="str">
        <f>IF(C33="","",VLOOKUP(C33,NRO!$1:$1048576,6,FALSE))</f>
        <v/>
      </c>
      <c r="H33" s="310" t="str">
        <f>IF(B33="","",VLOOKUP(B33,NRO!$1:$1048576,7,FALSE))</f>
        <v/>
      </c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82" t="str">
        <f>IF(B33="","",VLOOKUP(B33,NRO!$1:$1048576,8,FALSE))</f>
        <v/>
      </c>
      <c r="T33" s="313" t="str">
        <f>IF(B33="","",VLOOKUP(B33,NRO!$1:$1048576,10,FALSE))</f>
        <v/>
      </c>
      <c r="U33" s="313"/>
      <c r="V33" s="313"/>
      <c r="W33" s="313"/>
      <c r="X33" s="313"/>
      <c r="Y33" s="313"/>
      <c r="Z33" s="313"/>
      <c r="AA33" s="313"/>
    </row>
    <row r="34" spans="1:27" ht="24.95" customHeight="1">
      <c r="A34" s="56">
        <v>23</v>
      </c>
      <c r="B34" s="154"/>
      <c r="C34" s="310" t="str">
        <f>IF(B34="","",VLOOKUP(B34,NRO!$2:$1048576,11,FALSE))</f>
        <v/>
      </c>
      <c r="D34" s="310"/>
      <c r="E34" s="310"/>
      <c r="F34" s="82" t="str">
        <f>IF(B34="","",VLOOKUP(B34,NRO!$1:$1048576,5,FALSE))</f>
        <v/>
      </c>
      <c r="G34" s="82" t="str">
        <f>IF(C34="","",VLOOKUP(C34,NRO!$1:$1048576,6,FALSE))</f>
        <v/>
      </c>
      <c r="H34" s="310" t="str">
        <f>IF(B34="","",VLOOKUP(B34,NRO!$1:$1048576,7,FALSE))</f>
        <v/>
      </c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82" t="str">
        <f>IF(B34="","",VLOOKUP(B34,NRO!$1:$1048576,8,FALSE))</f>
        <v/>
      </c>
      <c r="T34" s="313" t="str">
        <f>IF(B34="","",VLOOKUP(B34,NRO!$1:$1048576,10,FALSE))</f>
        <v/>
      </c>
      <c r="U34" s="313"/>
      <c r="V34" s="313"/>
      <c r="W34" s="313"/>
      <c r="X34" s="313"/>
      <c r="Y34" s="313"/>
      <c r="Z34" s="313"/>
      <c r="AA34" s="313"/>
    </row>
    <row r="35" spans="1:27" ht="24.95" customHeight="1">
      <c r="A35" s="56">
        <v>24</v>
      </c>
      <c r="B35" s="154"/>
      <c r="C35" s="310" t="str">
        <f>IF(B35="","",VLOOKUP(B35,NRO!$2:$1048576,11,FALSE))</f>
        <v/>
      </c>
      <c r="D35" s="310"/>
      <c r="E35" s="310"/>
      <c r="F35" s="82" t="str">
        <f>IF(B35="","",VLOOKUP(B35,NRO!$1:$1048576,5,FALSE))</f>
        <v/>
      </c>
      <c r="G35" s="82" t="str">
        <f>IF(C35="","",VLOOKUP(C35,NRO!$1:$1048576,6,FALSE))</f>
        <v/>
      </c>
      <c r="H35" s="310" t="str">
        <f>IF(B35="","",VLOOKUP(B35,NRO!$1:$1048576,7,FALSE))</f>
        <v/>
      </c>
      <c r="I35" s="310"/>
      <c r="J35" s="310"/>
      <c r="K35" s="310"/>
      <c r="L35" s="310"/>
      <c r="M35" s="310"/>
      <c r="N35" s="310"/>
      <c r="O35" s="310"/>
      <c r="P35" s="310"/>
      <c r="Q35" s="310"/>
      <c r="R35" s="310"/>
      <c r="S35" s="82" t="str">
        <f>IF(B35="","",VLOOKUP(B35,NRO!$1:$1048576,8,FALSE))</f>
        <v/>
      </c>
      <c r="T35" s="313" t="str">
        <f>IF(B35="","",VLOOKUP(B35,NRO!$1:$1048576,10,FALSE))</f>
        <v/>
      </c>
      <c r="U35" s="313"/>
      <c r="V35" s="313"/>
      <c r="W35" s="313"/>
      <c r="X35" s="313"/>
      <c r="Y35" s="313"/>
      <c r="Z35" s="313"/>
      <c r="AA35" s="313"/>
    </row>
    <row r="36" spans="1:27" ht="24.95" customHeight="1">
      <c r="A36" s="56">
        <v>25</v>
      </c>
      <c r="B36" s="154"/>
      <c r="C36" s="310" t="str">
        <f>IF(B36="","",VLOOKUP(B36,NRO!$2:$1048576,11,FALSE))</f>
        <v/>
      </c>
      <c r="D36" s="310"/>
      <c r="E36" s="310"/>
      <c r="F36" s="82" t="str">
        <f>IF(B36="","",VLOOKUP(B36,NRO!$1:$1048576,5,FALSE))</f>
        <v/>
      </c>
      <c r="G36" s="82" t="str">
        <f>IF(C36="","",VLOOKUP(C36,NRO!$1:$1048576,6,FALSE))</f>
        <v/>
      </c>
      <c r="H36" s="310" t="str">
        <f>IF(B36="","",VLOOKUP(B36,NRO!$1:$1048576,7,FALSE))</f>
        <v/>
      </c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82" t="str">
        <f>IF(B36="","",VLOOKUP(B36,NRO!$1:$1048576,8,FALSE))</f>
        <v/>
      </c>
      <c r="T36" s="313" t="str">
        <f>IF(B36="","",VLOOKUP(B36,NRO!$1:$1048576,10,FALSE))</f>
        <v/>
      </c>
      <c r="U36" s="313"/>
      <c r="V36" s="313"/>
      <c r="W36" s="313"/>
      <c r="X36" s="313"/>
      <c r="Y36" s="313"/>
      <c r="Z36" s="313"/>
      <c r="AA36" s="313"/>
    </row>
    <row r="37" spans="1:27" ht="24.95" customHeight="1">
      <c r="A37" s="56">
        <v>26</v>
      </c>
      <c r="B37" s="154"/>
      <c r="C37" s="310" t="str">
        <f>IF(B37="","",VLOOKUP(B37,NRO!$2:$1048576,11,FALSE))</f>
        <v/>
      </c>
      <c r="D37" s="310"/>
      <c r="E37" s="310"/>
      <c r="F37" s="82" t="str">
        <f>IF(B37="","",VLOOKUP(B37,NRO!$1:$1048576,5,FALSE))</f>
        <v/>
      </c>
      <c r="G37" s="82" t="str">
        <f>IF(C37="","",VLOOKUP(C37,NRO!$1:$1048576,6,FALSE))</f>
        <v/>
      </c>
      <c r="H37" s="310" t="str">
        <f>IF(B37="","",VLOOKUP(B37,NRO!$1:$1048576,7,FALSE))</f>
        <v/>
      </c>
      <c r="I37" s="310"/>
      <c r="J37" s="310"/>
      <c r="K37" s="310"/>
      <c r="L37" s="310"/>
      <c r="M37" s="310"/>
      <c r="N37" s="310"/>
      <c r="O37" s="310"/>
      <c r="P37" s="310"/>
      <c r="Q37" s="310"/>
      <c r="R37" s="310"/>
      <c r="S37" s="82" t="str">
        <f>IF(B37="","",VLOOKUP(B37,NRO!$1:$1048576,8,FALSE))</f>
        <v/>
      </c>
      <c r="T37" s="313" t="str">
        <f>IF(B37="","",VLOOKUP(B37,NRO!$1:$1048576,10,FALSE))</f>
        <v/>
      </c>
      <c r="U37" s="313"/>
      <c r="V37" s="313"/>
      <c r="W37" s="313"/>
      <c r="X37" s="313"/>
      <c r="Y37" s="313"/>
      <c r="Z37" s="313"/>
      <c r="AA37" s="313"/>
    </row>
    <row r="38" spans="1:27" ht="24.95" customHeight="1">
      <c r="A38" s="56">
        <v>27</v>
      </c>
      <c r="B38" s="154"/>
      <c r="C38" s="310" t="str">
        <f>IF(B38="","",VLOOKUP(B38,NRO!$2:$1048576,11,FALSE))</f>
        <v/>
      </c>
      <c r="D38" s="310"/>
      <c r="E38" s="310"/>
      <c r="F38" s="82" t="str">
        <f>IF(B38="","",VLOOKUP(B38,NRO!$1:$1048576,5,FALSE))</f>
        <v/>
      </c>
      <c r="G38" s="82" t="str">
        <f>IF(C38="","",VLOOKUP(C38,NRO!$1:$1048576,6,FALSE))</f>
        <v/>
      </c>
      <c r="H38" s="310" t="str">
        <f>IF(B38="","",VLOOKUP(B38,NRO!$1:$1048576,7,FALSE))</f>
        <v/>
      </c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82" t="str">
        <f>IF(B38="","",VLOOKUP(B38,NRO!$1:$1048576,8,FALSE))</f>
        <v/>
      </c>
      <c r="T38" s="313" t="str">
        <f>IF(B38="","",VLOOKUP(B38,NRO!$1:$1048576,10,FALSE))</f>
        <v/>
      </c>
      <c r="U38" s="313"/>
      <c r="V38" s="313"/>
      <c r="W38" s="313"/>
      <c r="X38" s="313"/>
      <c r="Y38" s="313"/>
      <c r="Z38" s="313"/>
      <c r="AA38" s="313"/>
    </row>
    <row r="39" spans="1:27" ht="24.95" customHeight="1">
      <c r="A39" s="56">
        <v>28</v>
      </c>
      <c r="B39" s="154"/>
      <c r="C39" s="310" t="str">
        <f>IF(B39="","",VLOOKUP(B39,NRO!$2:$1048576,11,FALSE))</f>
        <v/>
      </c>
      <c r="D39" s="310"/>
      <c r="E39" s="310"/>
      <c r="F39" s="82" t="str">
        <f>IF(B39="","",VLOOKUP(B39,NRO!$1:$1048576,5,FALSE))</f>
        <v/>
      </c>
      <c r="G39" s="82" t="str">
        <f>IF(C39="","",VLOOKUP(C39,NRO!$1:$1048576,6,FALSE))</f>
        <v/>
      </c>
      <c r="H39" s="310" t="str">
        <f>IF(B39="","",VLOOKUP(B39,NRO!$1:$1048576,7,FALSE))</f>
        <v/>
      </c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82" t="str">
        <f>IF(B39="","",VLOOKUP(B39,NRO!$1:$1048576,8,FALSE))</f>
        <v/>
      </c>
      <c r="T39" s="313" t="str">
        <f>IF(B39="","",VLOOKUP(B39,NRO!$1:$1048576,10,FALSE))</f>
        <v/>
      </c>
      <c r="U39" s="313"/>
      <c r="V39" s="313"/>
      <c r="W39" s="313"/>
      <c r="X39" s="313"/>
      <c r="Y39" s="313"/>
      <c r="Z39" s="313"/>
      <c r="AA39" s="313"/>
    </row>
    <row r="40" spans="1:27" ht="24.95" customHeight="1">
      <c r="A40" s="56">
        <v>29</v>
      </c>
      <c r="B40" s="154"/>
      <c r="C40" s="310" t="str">
        <f>IF(B40="","",VLOOKUP(B40,NRO!$2:$1048576,11,FALSE))</f>
        <v/>
      </c>
      <c r="D40" s="310"/>
      <c r="E40" s="310"/>
      <c r="F40" s="82" t="str">
        <f>IF(B40="","",VLOOKUP(B40,NRO!$1:$1048576,5,FALSE))</f>
        <v/>
      </c>
      <c r="G40" s="82" t="str">
        <f>IF(C40="","",VLOOKUP(C40,NRO!$1:$1048576,6,FALSE))</f>
        <v/>
      </c>
      <c r="H40" s="310" t="str">
        <f>IF(B40="","",VLOOKUP(B40,NRO!$1:$1048576,7,FALSE))</f>
        <v/>
      </c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82" t="str">
        <f>IF(B40="","",VLOOKUP(B40,NRO!$1:$1048576,8,FALSE))</f>
        <v/>
      </c>
      <c r="T40" s="313" t="str">
        <f>IF(B40="","",VLOOKUP(B40,NRO!$1:$1048576,10,FALSE))</f>
        <v/>
      </c>
      <c r="U40" s="313"/>
      <c r="V40" s="313"/>
      <c r="W40" s="313"/>
      <c r="X40" s="313"/>
      <c r="Y40" s="313"/>
      <c r="Z40" s="313"/>
      <c r="AA40" s="313"/>
    </row>
    <row r="41" spans="1:27" ht="24.95" customHeight="1">
      <c r="A41" s="56">
        <v>30</v>
      </c>
      <c r="B41" s="154"/>
      <c r="C41" s="310" t="str">
        <f>IF(B41="","",VLOOKUP(B41,NRO!$2:$1048576,11,FALSE))</f>
        <v/>
      </c>
      <c r="D41" s="310"/>
      <c r="E41" s="310"/>
      <c r="F41" s="82" t="str">
        <f>IF(B41="","",VLOOKUP(B41,NRO!$1:$1048576,5,FALSE))</f>
        <v/>
      </c>
      <c r="G41" s="82" t="str">
        <f>IF(C41="","",VLOOKUP(C41,NRO!$1:$1048576,6,FALSE))</f>
        <v/>
      </c>
      <c r="H41" s="310" t="str">
        <f>IF(B41="","",VLOOKUP(B41,NRO!$1:$1048576,7,FALSE))</f>
        <v/>
      </c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82" t="str">
        <f>IF(B41="","",VLOOKUP(B41,NRO!$1:$1048576,8,FALSE))</f>
        <v/>
      </c>
      <c r="T41" s="313" t="str">
        <f>IF(B41="","",VLOOKUP(B41,NRO!$1:$1048576,10,FALSE))</f>
        <v/>
      </c>
      <c r="U41" s="313"/>
      <c r="V41" s="313"/>
      <c r="W41" s="313"/>
      <c r="X41" s="313"/>
      <c r="Y41" s="313"/>
      <c r="Z41" s="313"/>
      <c r="AA41" s="313"/>
    </row>
  </sheetData>
  <mergeCells count="107">
    <mergeCell ref="T38:AA38"/>
    <mergeCell ref="T39:AA39"/>
    <mergeCell ref="T40:AA40"/>
    <mergeCell ref="T41:AA41"/>
    <mergeCell ref="H36:R36"/>
    <mergeCell ref="H37:R37"/>
    <mergeCell ref="T36:AA36"/>
    <mergeCell ref="T37:AA37"/>
    <mergeCell ref="H34:R34"/>
    <mergeCell ref="H35:R35"/>
    <mergeCell ref="T34:AA34"/>
    <mergeCell ref="T35:AA35"/>
    <mergeCell ref="H33:R33"/>
    <mergeCell ref="T32:AA32"/>
    <mergeCell ref="T33:AA33"/>
    <mergeCell ref="H30:R30"/>
    <mergeCell ref="H31:R31"/>
    <mergeCell ref="T30:AA30"/>
    <mergeCell ref="T31:AA31"/>
    <mergeCell ref="H28:R28"/>
    <mergeCell ref="H29:R29"/>
    <mergeCell ref="T28:AA28"/>
    <mergeCell ref="T29:AA29"/>
    <mergeCell ref="T26:AA26"/>
    <mergeCell ref="T27:AA27"/>
    <mergeCell ref="H24:R24"/>
    <mergeCell ref="H25:R25"/>
    <mergeCell ref="T24:AA24"/>
    <mergeCell ref="T25:AA25"/>
    <mergeCell ref="H22:R22"/>
    <mergeCell ref="H23:R23"/>
    <mergeCell ref="T22:AA22"/>
    <mergeCell ref="T23:AA23"/>
    <mergeCell ref="T20:AA20"/>
    <mergeCell ref="T21:AA21"/>
    <mergeCell ref="H16:R16"/>
    <mergeCell ref="H17:R17"/>
    <mergeCell ref="H18:R18"/>
    <mergeCell ref="H19:R19"/>
    <mergeCell ref="T16:AA16"/>
    <mergeCell ref="T17:AA17"/>
    <mergeCell ref="T18:AA18"/>
    <mergeCell ref="T19:AA19"/>
    <mergeCell ref="H14:R14"/>
    <mergeCell ref="H15:R15"/>
    <mergeCell ref="T14:AA14"/>
    <mergeCell ref="T15:AA15"/>
    <mergeCell ref="A1:N5"/>
    <mergeCell ref="R1:AA1"/>
    <mergeCell ref="R2:S2"/>
    <mergeCell ref="R3:S3"/>
    <mergeCell ref="R4:S4"/>
    <mergeCell ref="R5:S5"/>
    <mergeCell ref="T2:AA2"/>
    <mergeCell ref="T3:AA3"/>
    <mergeCell ref="T4:AA4"/>
    <mergeCell ref="T5:AA5"/>
    <mergeCell ref="G10:G11"/>
    <mergeCell ref="H10:R11"/>
    <mergeCell ref="H12:R12"/>
    <mergeCell ref="H13:R13"/>
    <mergeCell ref="S10:S11"/>
    <mergeCell ref="T10:AA11"/>
    <mergeCell ref="T12:AA12"/>
    <mergeCell ref="T13:AA13"/>
    <mergeCell ref="B10:B11"/>
    <mergeCell ref="F10:F11"/>
    <mergeCell ref="C10:E11"/>
    <mergeCell ref="C14:E14"/>
    <mergeCell ref="C15:E15"/>
    <mergeCell ref="C16:E16"/>
    <mergeCell ref="C12:E12"/>
    <mergeCell ref="C13:E13"/>
    <mergeCell ref="C33:E33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41:E41"/>
    <mergeCell ref="C38:E38"/>
    <mergeCell ref="C39:E39"/>
    <mergeCell ref="C40:E40"/>
    <mergeCell ref="H38:R38"/>
    <mergeCell ref="H39:R39"/>
    <mergeCell ref="H40:R40"/>
    <mergeCell ref="H41:R41"/>
    <mergeCell ref="C17:E17"/>
    <mergeCell ref="C18:E18"/>
    <mergeCell ref="C19:E19"/>
    <mergeCell ref="C29:E29"/>
    <mergeCell ref="C30:E30"/>
    <mergeCell ref="C31:E31"/>
    <mergeCell ref="C32:E32"/>
    <mergeCell ref="C34:E34"/>
    <mergeCell ref="C35:E35"/>
    <mergeCell ref="C36:E36"/>
    <mergeCell ref="C37:E37"/>
    <mergeCell ref="H20:R20"/>
    <mergeCell ref="H21:R21"/>
    <mergeCell ref="H26:R26"/>
    <mergeCell ref="H27:R27"/>
    <mergeCell ref="H32:R32"/>
  </mergeCells>
  <phoneticPr fontId="18" type="noConversion"/>
  <dataValidations disablePrompts="1" count="2">
    <dataValidation type="list" allowBlank="1" showInputMessage="1" showErrorMessage="1" sqref="T2:AA2">
      <formula1>Inge</formula1>
    </dataValidation>
    <dataValidation type="list" allowBlank="1" showInputMessage="1" showErrorMessage="1" sqref="T5:AA5">
      <formula1>Fournisseur</formula1>
    </dataValidation>
  </dataValidations>
  <pageMargins left="0.7" right="0.7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3"/>
  <sheetViews>
    <sheetView showGridLines="0" zoomScale="40" zoomScaleNormal="40" workbookViewId="0">
      <selection activeCell="J13" sqref="J13:K13"/>
    </sheetView>
  </sheetViews>
  <sheetFormatPr baseColWidth="10" defaultColWidth="11.42578125" defaultRowHeight="16.5"/>
  <cols>
    <col min="4" max="4" width="11.5703125" customWidth="1"/>
    <col min="5" max="5" width="15" customWidth="1"/>
    <col min="6" max="6" width="21.42578125" customWidth="1"/>
    <col min="7" max="7" width="22.28515625" customWidth="1"/>
    <col min="8" max="10" width="12.85546875" customWidth="1"/>
    <col min="11" max="11" width="14.140625" customWidth="1"/>
    <col min="12" max="12" width="21.42578125" customWidth="1"/>
    <col min="13" max="13" width="16" customWidth="1"/>
    <col min="14" max="14" width="11.28515625" customWidth="1"/>
    <col min="15" max="15" width="19.5703125" customWidth="1"/>
    <col min="16" max="16" width="11.28515625" customWidth="1"/>
    <col min="17" max="17" width="70.5703125" customWidth="1"/>
    <col min="18" max="19" width="25.5703125" customWidth="1"/>
    <col min="20" max="20" width="11.28515625" customWidth="1"/>
    <col min="21" max="21" width="17.7109375" customWidth="1"/>
    <col min="22" max="22" width="20.85546875" customWidth="1"/>
    <col min="23" max="23" width="12" customWidth="1"/>
    <col min="24" max="24" width="36.85546875" customWidth="1"/>
    <col min="25" max="25" width="15.28515625" customWidth="1"/>
    <col min="28" max="28" width="21.5703125" customWidth="1"/>
    <col min="29" max="29" width="18" customWidth="1"/>
    <col min="30" max="30" width="12" customWidth="1"/>
    <col min="33" max="33" width="33" customWidth="1"/>
    <col min="34" max="34" width="32.5703125" customWidth="1"/>
    <col min="35" max="36" width="37.140625" customWidth="1"/>
    <col min="39" max="42" width="11.42578125" customWidth="1"/>
    <col min="51" max="53" width="15.85546875" style="51" customWidth="1"/>
    <col min="54" max="54" width="22" style="51" customWidth="1"/>
  </cols>
  <sheetData>
    <row r="1" spans="1:54" ht="19.5" customHeight="1">
      <c r="A1" s="245" t="s">
        <v>182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50"/>
      <c r="AD1" s="50"/>
      <c r="AE1" s="50"/>
      <c r="AF1" s="50"/>
      <c r="AG1" s="50"/>
      <c r="AH1" s="50"/>
      <c r="AI1" s="50"/>
      <c r="AJ1" s="50"/>
      <c r="AN1" s="314" t="s">
        <v>15</v>
      </c>
      <c r="AO1" s="315"/>
      <c r="AP1" s="315"/>
      <c r="AQ1" s="315"/>
      <c r="AR1" s="315"/>
      <c r="AS1" s="315"/>
      <c r="AT1" s="315"/>
      <c r="AU1" s="315"/>
      <c r="AV1" s="315"/>
      <c r="AW1" s="316"/>
    </row>
    <row r="2" spans="1:54" ht="19.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50"/>
      <c r="AD2" s="50"/>
      <c r="AE2" s="50"/>
      <c r="AF2" s="50"/>
      <c r="AG2" s="50"/>
      <c r="AH2" s="50"/>
      <c r="AI2" s="50"/>
      <c r="AJ2" s="50"/>
      <c r="AN2" s="317" t="s">
        <v>7</v>
      </c>
      <c r="AO2" s="247"/>
      <c r="AP2" s="321"/>
      <c r="AQ2" s="322"/>
      <c r="AR2" s="322"/>
      <c r="AS2" s="322"/>
      <c r="AT2" s="322"/>
      <c r="AU2" s="322"/>
      <c r="AV2" s="322"/>
      <c r="AW2" s="351"/>
    </row>
    <row r="3" spans="1:54" ht="19.5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50"/>
      <c r="AD3" s="50"/>
      <c r="AE3" s="50"/>
      <c r="AF3" s="50"/>
      <c r="AG3" s="50"/>
      <c r="AH3" s="50"/>
      <c r="AI3" s="50"/>
      <c r="AJ3" s="50"/>
      <c r="AN3" s="318" t="s">
        <v>0</v>
      </c>
      <c r="AO3" s="249"/>
      <c r="AP3" s="352" t="str">
        <f>IFERROR(VLOOKUP(AC2,Liste!#REF!,5,FALSE),"")</f>
        <v/>
      </c>
      <c r="AQ3" s="353"/>
      <c r="AR3" s="353"/>
      <c r="AS3" s="353"/>
      <c r="AT3" s="353"/>
      <c r="AU3" s="353"/>
      <c r="AV3" s="353"/>
      <c r="AW3" s="354"/>
    </row>
    <row r="4" spans="1:54" ht="19.5" customHeight="1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50"/>
      <c r="AD4" s="50"/>
      <c r="AE4" s="50"/>
      <c r="AF4" s="50"/>
      <c r="AG4" s="50"/>
      <c r="AH4" s="50"/>
      <c r="AI4" s="50"/>
      <c r="AJ4" s="50"/>
      <c r="AN4" s="318" t="s">
        <v>1</v>
      </c>
      <c r="AO4" s="249"/>
      <c r="AP4" s="327" t="str">
        <f>IFERROR(VLOOKUP(AP2,Liste!#REF!,4,FALSE),"")</f>
        <v/>
      </c>
      <c r="AQ4" s="328"/>
      <c r="AR4" s="328"/>
      <c r="AS4" s="328"/>
      <c r="AT4" s="328"/>
      <c r="AU4" s="328"/>
      <c r="AV4" s="328"/>
      <c r="AW4" s="355"/>
    </row>
    <row r="5" spans="1:54" ht="19.5" customHeight="1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50"/>
      <c r="AD5" s="50"/>
      <c r="AE5" s="50"/>
      <c r="AF5" s="50"/>
      <c r="AG5" s="50"/>
      <c r="AH5" s="50"/>
      <c r="AI5" s="50"/>
      <c r="AJ5" s="66" t="str">
        <f>'HEB NRO_VN'!J5</f>
        <v>VN</v>
      </c>
      <c r="AN5" s="319" t="s">
        <v>61</v>
      </c>
      <c r="AO5" s="320"/>
      <c r="AP5" s="330"/>
      <c r="AQ5" s="331"/>
      <c r="AR5" s="331"/>
      <c r="AS5" s="331"/>
      <c r="AT5" s="331"/>
      <c r="AU5" s="331"/>
      <c r="AV5" s="331"/>
      <c r="AW5" s="332"/>
    </row>
    <row r="8" spans="1:54" ht="27.75" thickBot="1">
      <c r="A8" s="1" t="s">
        <v>101</v>
      </c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60" customHeight="1">
      <c r="A11" s="7"/>
      <c r="B11" s="7"/>
      <c r="C11" s="7"/>
      <c r="D11" s="338" t="s">
        <v>241</v>
      </c>
      <c r="E11" s="339"/>
      <c r="F11" s="339"/>
      <c r="G11" s="340"/>
      <c r="H11" s="346" t="s">
        <v>260</v>
      </c>
      <c r="I11" s="347"/>
      <c r="J11" s="347"/>
      <c r="K11" s="347"/>
      <c r="L11" s="347"/>
      <c r="M11" s="348"/>
      <c r="N11" s="338" t="s">
        <v>250</v>
      </c>
      <c r="O11" s="339"/>
      <c r="P11" s="339"/>
      <c r="Q11" s="339"/>
      <c r="R11" s="339"/>
      <c r="S11" s="340"/>
      <c r="T11" s="346" t="s">
        <v>267</v>
      </c>
      <c r="U11" s="347"/>
      <c r="V11" s="348"/>
      <c r="W11" s="346" t="s">
        <v>257</v>
      </c>
      <c r="X11" s="347"/>
      <c r="Y11" s="347"/>
      <c r="Z11" s="347"/>
      <c r="AA11" s="347"/>
      <c r="AB11" s="347"/>
      <c r="AC11" s="155"/>
      <c r="AD11" s="156"/>
      <c r="AE11" s="363" t="s">
        <v>102</v>
      </c>
      <c r="AF11" s="364"/>
      <c r="AG11" s="367" t="s">
        <v>104</v>
      </c>
      <c r="AH11" s="368"/>
      <c r="AI11" s="367" t="s">
        <v>115</v>
      </c>
      <c r="AJ11" s="368"/>
      <c r="AY11"/>
      <c r="AZ11"/>
      <c r="BA11"/>
      <c r="BB11"/>
    </row>
    <row r="12" spans="1:54" ht="45.75" customHeight="1">
      <c r="A12" s="52"/>
      <c r="B12" s="357" t="s">
        <v>97</v>
      </c>
      <c r="C12" s="357"/>
      <c r="D12" s="341" t="s">
        <v>273</v>
      </c>
      <c r="E12" s="342"/>
      <c r="F12" s="159" t="s">
        <v>235</v>
      </c>
      <c r="G12" s="160" t="s">
        <v>21</v>
      </c>
      <c r="H12" s="343" t="s">
        <v>275</v>
      </c>
      <c r="I12" s="344"/>
      <c r="J12" s="344" t="s">
        <v>278</v>
      </c>
      <c r="K12" s="345"/>
      <c r="L12" s="159" t="s">
        <v>235</v>
      </c>
      <c r="M12" s="160" t="s">
        <v>21</v>
      </c>
      <c r="N12" s="343" t="s">
        <v>279</v>
      </c>
      <c r="O12" s="344"/>
      <c r="P12" s="344" t="s">
        <v>249</v>
      </c>
      <c r="Q12" s="345"/>
      <c r="R12" s="159" t="s">
        <v>235</v>
      </c>
      <c r="S12" s="160" t="s">
        <v>21</v>
      </c>
      <c r="T12" s="162"/>
      <c r="U12" s="163"/>
      <c r="V12" s="159" t="s">
        <v>235</v>
      </c>
      <c r="W12" s="366" t="s">
        <v>281</v>
      </c>
      <c r="X12" s="361"/>
      <c r="Y12" s="159" t="s">
        <v>21</v>
      </c>
      <c r="Z12" s="361" t="s">
        <v>280</v>
      </c>
      <c r="AA12" s="361"/>
      <c r="AB12" s="361"/>
      <c r="AC12" s="159" t="s">
        <v>21</v>
      </c>
      <c r="AD12" s="157"/>
      <c r="AE12" s="365"/>
      <c r="AF12" s="357"/>
      <c r="AG12" s="53" t="s">
        <v>21</v>
      </c>
      <c r="AH12" s="54" t="s">
        <v>105</v>
      </c>
      <c r="AI12" s="53" t="s">
        <v>115</v>
      </c>
      <c r="AJ12" s="54" t="s">
        <v>116</v>
      </c>
      <c r="AY12"/>
      <c r="AZ12"/>
      <c r="BA12"/>
      <c r="BB12"/>
    </row>
    <row r="13" spans="1:54" ht="24.95" customHeight="1">
      <c r="A13" s="55">
        <v>1</v>
      </c>
      <c r="B13" s="356" t="str">
        <f>IF(Adresses!B12="","",Adresses!B12)</f>
        <v/>
      </c>
      <c r="C13" s="356"/>
      <c r="D13" s="358" t="s">
        <v>274</v>
      </c>
      <c r="E13" s="359"/>
      <c r="F13" s="158">
        <f>VLOOKUP(D13,Tarifs!$J$3:$L$8,3,)</f>
        <v>0</v>
      </c>
      <c r="G13" s="158">
        <f>VLOOKUP($D$13,Tarifs!$J$3:$L$8,2,)</f>
        <v>0</v>
      </c>
      <c r="H13" s="335"/>
      <c r="I13" s="336"/>
      <c r="J13" s="336"/>
      <c r="K13" s="337"/>
      <c r="L13" s="158" t="e">
        <f>VLOOKUP(J13,Tarifs!$D$3:$F$7,3,)</f>
        <v>#N/A</v>
      </c>
      <c r="M13" s="158" t="e">
        <f>VLOOKUP(H13,Tarifs!$D$9:$F$10,2,)</f>
        <v>#N/A</v>
      </c>
      <c r="N13" s="358" t="s">
        <v>274</v>
      </c>
      <c r="O13" s="362"/>
      <c r="P13" s="336" t="s">
        <v>274</v>
      </c>
      <c r="Q13" s="337"/>
      <c r="R13" s="158">
        <f>VLOOKUP(P13,Tarifs!$A$3:$C$5,3,)</f>
        <v>0</v>
      </c>
      <c r="S13" s="158">
        <f>VLOOKUP(N13,Tarifs!$A$3:$C$5,2,)</f>
        <v>0</v>
      </c>
      <c r="T13" s="349" t="s">
        <v>254</v>
      </c>
      <c r="U13" s="350"/>
      <c r="V13" s="158">
        <f>VLOOKUP(T13,Tarifs!$G$2:$I$3,3,)</f>
        <v>0</v>
      </c>
      <c r="W13" s="335" t="s">
        <v>274</v>
      </c>
      <c r="X13" s="336"/>
      <c r="Y13" s="158">
        <f>VLOOKUP(W13,Tarifs!$O$2:$P$4,2,)</f>
        <v>0</v>
      </c>
      <c r="Z13" s="336" t="s">
        <v>274</v>
      </c>
      <c r="AA13" s="336"/>
      <c r="AB13" s="336"/>
      <c r="AC13" s="158">
        <f>VLOOKUP(Z13,Tarifs!$O$2:$P$4,2,)</f>
        <v>0</v>
      </c>
      <c r="AD13" s="161"/>
      <c r="AE13" s="360" t="s">
        <v>282</v>
      </c>
      <c r="AF13" s="310"/>
      <c r="AG13" s="67" t="e">
        <f>G13+M13+S13+Y13+AC13</f>
        <v>#N/A</v>
      </c>
      <c r="AH13" s="68" t="e">
        <f>F13+L13+R13+V13</f>
        <v>#N/A</v>
      </c>
      <c r="AI13" s="67"/>
      <c r="AJ13" s="68"/>
      <c r="AY13"/>
      <c r="AZ13"/>
      <c r="BA13"/>
      <c r="BB13"/>
    </row>
    <row r="14" spans="1:54" ht="24.95" customHeight="1">
      <c r="A14" s="164">
        <v>2</v>
      </c>
      <c r="B14" s="356" t="str">
        <f>IF(Adresses!B13="","",Adresses!B13)</f>
        <v/>
      </c>
      <c r="C14" s="356"/>
      <c r="D14" s="358" t="s">
        <v>274</v>
      </c>
      <c r="E14" s="359"/>
      <c r="F14" s="158">
        <f>VLOOKUP(D14,Tarifs!$J$3:$L$8,3,)</f>
        <v>0</v>
      </c>
      <c r="G14" s="158">
        <f>VLOOKUP($D$13,Tarifs!$J$3:$L$8,2,)</f>
        <v>0</v>
      </c>
      <c r="H14" s="335"/>
      <c r="I14" s="336"/>
      <c r="J14" s="336"/>
      <c r="K14" s="337"/>
      <c r="L14" s="158" t="e">
        <f>VLOOKUP(J14,Tarifs!$D$3:$F$7,3,)</f>
        <v>#N/A</v>
      </c>
      <c r="M14" s="158" t="e">
        <f>VLOOKUP(H14,Tarifs!$D$9:$F$10,2,)</f>
        <v>#N/A</v>
      </c>
      <c r="N14" s="358" t="s">
        <v>274</v>
      </c>
      <c r="O14" s="362"/>
      <c r="P14" s="336" t="s">
        <v>274</v>
      </c>
      <c r="Q14" s="337"/>
      <c r="R14" s="158">
        <f>VLOOKUP(P14,Tarifs!$A$3:$C$5,3,)</f>
        <v>0</v>
      </c>
      <c r="S14" s="158">
        <f>VLOOKUP(N14,Tarifs!$A$3:$C$5,2,)</f>
        <v>0</v>
      </c>
      <c r="T14" s="349" t="s">
        <v>254</v>
      </c>
      <c r="U14" s="350"/>
      <c r="V14" s="158">
        <f>VLOOKUP(T14,Tarifs!$G$2:$I$3,3,)</f>
        <v>0</v>
      </c>
      <c r="W14" s="335" t="s">
        <v>274</v>
      </c>
      <c r="X14" s="336"/>
      <c r="Y14" s="158">
        <f>VLOOKUP(W14,Tarifs!$O$2:$P$4,2,)</f>
        <v>0</v>
      </c>
      <c r="Z14" s="336" t="s">
        <v>274</v>
      </c>
      <c r="AA14" s="336"/>
      <c r="AB14" s="336"/>
      <c r="AC14" s="158">
        <f>VLOOKUP(Z14,Tarifs!$O$2:$P$4,2,)</f>
        <v>0</v>
      </c>
      <c r="AD14" s="161"/>
      <c r="AE14" s="360" t="s">
        <v>282</v>
      </c>
      <c r="AF14" s="310"/>
      <c r="AG14" s="67" t="e">
        <f t="shared" ref="AG14:AG42" si="0">G14+M14+S14+Y14+AC14</f>
        <v>#N/A</v>
      </c>
      <c r="AH14" s="68" t="e">
        <f t="shared" ref="AH14:AH42" si="1">F14+L14+R14+V14</f>
        <v>#N/A</v>
      </c>
      <c r="AI14" s="67"/>
      <c r="AJ14" s="68"/>
      <c r="AY14"/>
      <c r="AZ14"/>
      <c r="BA14"/>
      <c r="BB14"/>
    </row>
    <row r="15" spans="1:54" ht="24.95" customHeight="1">
      <c r="A15" s="164">
        <v>3</v>
      </c>
      <c r="B15" s="356" t="str">
        <f>IF(Adresses!B14="","",Adresses!B14)</f>
        <v/>
      </c>
      <c r="C15" s="356"/>
      <c r="D15" s="358" t="s">
        <v>274</v>
      </c>
      <c r="E15" s="359"/>
      <c r="F15" s="158">
        <f>VLOOKUP(D15,Tarifs!$J$3:$L$8,3,)</f>
        <v>0</v>
      </c>
      <c r="G15" s="158">
        <f>VLOOKUP($D$13,Tarifs!$J$3:$L$8,2,)</f>
        <v>0</v>
      </c>
      <c r="H15" s="335"/>
      <c r="I15" s="336"/>
      <c r="J15" s="336"/>
      <c r="K15" s="337"/>
      <c r="L15" s="158" t="e">
        <f>VLOOKUP(J15,Tarifs!$D$3:$F$7,3,)</f>
        <v>#N/A</v>
      </c>
      <c r="M15" s="158" t="e">
        <f>VLOOKUP(H15,Tarifs!$D$9:$F$10,2,)</f>
        <v>#N/A</v>
      </c>
      <c r="N15" s="358" t="s">
        <v>274</v>
      </c>
      <c r="O15" s="362"/>
      <c r="P15" s="336" t="s">
        <v>274</v>
      </c>
      <c r="Q15" s="337"/>
      <c r="R15" s="158">
        <f>VLOOKUP(P15,Tarifs!$A$3:$C$5,3,)</f>
        <v>0</v>
      </c>
      <c r="S15" s="158">
        <f>VLOOKUP(N15,Tarifs!$A$3:$C$5,2,)</f>
        <v>0</v>
      </c>
      <c r="T15" s="349" t="s">
        <v>254</v>
      </c>
      <c r="U15" s="350"/>
      <c r="V15" s="158">
        <f>VLOOKUP(T15,Tarifs!$G$2:$I$3,3,)</f>
        <v>0</v>
      </c>
      <c r="W15" s="335" t="s">
        <v>274</v>
      </c>
      <c r="X15" s="336"/>
      <c r="Y15" s="158">
        <f>VLOOKUP(W15,Tarifs!$O$2:$P$4,2,)</f>
        <v>0</v>
      </c>
      <c r="Z15" s="336" t="s">
        <v>274</v>
      </c>
      <c r="AA15" s="336"/>
      <c r="AB15" s="336"/>
      <c r="AC15" s="158">
        <f>VLOOKUP(Z15,Tarifs!$O$2:$P$4,2,)</f>
        <v>0</v>
      </c>
      <c r="AD15" s="161"/>
      <c r="AE15" s="360" t="s">
        <v>282</v>
      </c>
      <c r="AF15" s="310"/>
      <c r="AG15" s="67" t="e">
        <f t="shared" si="0"/>
        <v>#N/A</v>
      </c>
      <c r="AH15" s="68" t="e">
        <f t="shared" si="1"/>
        <v>#N/A</v>
      </c>
      <c r="AI15" s="67"/>
      <c r="AJ15" s="68"/>
      <c r="AY15"/>
      <c r="AZ15"/>
      <c r="BA15"/>
      <c r="BB15"/>
    </row>
    <row r="16" spans="1:54" ht="24.95" customHeight="1">
      <c r="A16" s="164">
        <v>4</v>
      </c>
      <c r="B16" s="356" t="str">
        <f>IF(Adresses!B15="","",Adresses!B15)</f>
        <v/>
      </c>
      <c r="C16" s="356"/>
      <c r="D16" s="358" t="s">
        <v>274</v>
      </c>
      <c r="E16" s="359"/>
      <c r="F16" s="158">
        <f>VLOOKUP(D16,Tarifs!$J$3:$L$8,3,)</f>
        <v>0</v>
      </c>
      <c r="G16" s="158">
        <f>VLOOKUP($D$13,Tarifs!$J$3:$L$8,2,)</f>
        <v>0</v>
      </c>
      <c r="H16" s="335"/>
      <c r="I16" s="336"/>
      <c r="J16" s="336"/>
      <c r="K16" s="337"/>
      <c r="L16" s="158" t="e">
        <f>VLOOKUP(J16,Tarifs!$D$3:$F$7,3,)</f>
        <v>#N/A</v>
      </c>
      <c r="M16" s="158" t="e">
        <f>VLOOKUP(H16,Tarifs!$D$9:$F$10,2,)</f>
        <v>#N/A</v>
      </c>
      <c r="N16" s="358" t="s">
        <v>274</v>
      </c>
      <c r="O16" s="362"/>
      <c r="P16" s="336" t="s">
        <v>274</v>
      </c>
      <c r="Q16" s="337"/>
      <c r="R16" s="158">
        <f>VLOOKUP(P16,Tarifs!$A$3:$C$5,3,)</f>
        <v>0</v>
      </c>
      <c r="S16" s="158">
        <f>VLOOKUP(N16,Tarifs!$A$3:$C$5,2,)</f>
        <v>0</v>
      </c>
      <c r="T16" s="349" t="s">
        <v>254</v>
      </c>
      <c r="U16" s="350"/>
      <c r="V16" s="158">
        <f>VLOOKUP(T16,Tarifs!$G$2:$I$3,3,)</f>
        <v>0</v>
      </c>
      <c r="W16" s="335" t="s">
        <v>274</v>
      </c>
      <c r="X16" s="336"/>
      <c r="Y16" s="158">
        <f>VLOOKUP(W16,Tarifs!$O$2:$P$4,2,)</f>
        <v>0</v>
      </c>
      <c r="Z16" s="336" t="s">
        <v>274</v>
      </c>
      <c r="AA16" s="336"/>
      <c r="AB16" s="336"/>
      <c r="AC16" s="158">
        <f>VLOOKUP(Z16,Tarifs!$O$2:$P$4,2,)</f>
        <v>0</v>
      </c>
      <c r="AD16" s="161"/>
      <c r="AE16" s="360" t="s">
        <v>282</v>
      </c>
      <c r="AF16" s="310"/>
      <c r="AG16" s="67" t="e">
        <f t="shared" si="0"/>
        <v>#N/A</v>
      </c>
      <c r="AH16" s="68" t="e">
        <f t="shared" si="1"/>
        <v>#N/A</v>
      </c>
      <c r="AI16" s="67"/>
      <c r="AJ16" s="68"/>
      <c r="AY16"/>
      <c r="AZ16"/>
      <c r="BA16"/>
      <c r="BB16"/>
    </row>
    <row r="17" spans="1:54" ht="24.95" customHeight="1">
      <c r="A17" s="164">
        <v>5</v>
      </c>
      <c r="B17" s="356" t="str">
        <f>IF(Adresses!B16="","",Adresses!B16)</f>
        <v/>
      </c>
      <c r="C17" s="356"/>
      <c r="D17" s="358" t="s">
        <v>274</v>
      </c>
      <c r="E17" s="359"/>
      <c r="F17" s="158">
        <f>VLOOKUP(D17,Tarifs!$J$3:$L$8,3,)</f>
        <v>0</v>
      </c>
      <c r="G17" s="158">
        <f>VLOOKUP($D$13,Tarifs!$J$3:$L$8,2,)</f>
        <v>0</v>
      </c>
      <c r="H17" s="335"/>
      <c r="I17" s="336"/>
      <c r="J17" s="336"/>
      <c r="K17" s="337"/>
      <c r="L17" s="158" t="e">
        <f>VLOOKUP(J17,Tarifs!$D$3:$F$7,3,)</f>
        <v>#N/A</v>
      </c>
      <c r="M17" s="158" t="e">
        <f>VLOOKUP(H17,Tarifs!$D$9:$F$10,2,)</f>
        <v>#N/A</v>
      </c>
      <c r="N17" s="358" t="s">
        <v>274</v>
      </c>
      <c r="O17" s="362"/>
      <c r="P17" s="336" t="s">
        <v>274</v>
      </c>
      <c r="Q17" s="337"/>
      <c r="R17" s="158">
        <f>VLOOKUP(P17,Tarifs!$A$3:$C$5,3,)</f>
        <v>0</v>
      </c>
      <c r="S17" s="158">
        <f>VLOOKUP(N17,Tarifs!$A$3:$C$5,2,)</f>
        <v>0</v>
      </c>
      <c r="T17" s="349" t="s">
        <v>254</v>
      </c>
      <c r="U17" s="350"/>
      <c r="V17" s="158">
        <f>VLOOKUP(T17,Tarifs!$G$2:$I$3,3,)</f>
        <v>0</v>
      </c>
      <c r="W17" s="335" t="s">
        <v>274</v>
      </c>
      <c r="X17" s="336"/>
      <c r="Y17" s="158">
        <f>VLOOKUP(W17,Tarifs!$O$2:$P$4,2,)</f>
        <v>0</v>
      </c>
      <c r="Z17" s="336" t="s">
        <v>274</v>
      </c>
      <c r="AA17" s="336"/>
      <c r="AB17" s="336"/>
      <c r="AC17" s="158">
        <f>VLOOKUP(Z17,Tarifs!$O$2:$P$4,2,)</f>
        <v>0</v>
      </c>
      <c r="AD17" s="161"/>
      <c r="AE17" s="360" t="s">
        <v>282</v>
      </c>
      <c r="AF17" s="310"/>
      <c r="AG17" s="67" t="e">
        <f t="shared" si="0"/>
        <v>#N/A</v>
      </c>
      <c r="AH17" s="68" t="e">
        <f t="shared" si="1"/>
        <v>#N/A</v>
      </c>
      <c r="AI17" s="67"/>
      <c r="AJ17" s="68"/>
      <c r="AY17"/>
      <c r="AZ17"/>
      <c r="BA17"/>
      <c r="BB17"/>
    </row>
    <row r="18" spans="1:54" ht="24.95" customHeight="1">
      <c r="A18" s="164">
        <v>6</v>
      </c>
      <c r="B18" s="356" t="str">
        <f>IF(Adresses!B17="","",Adresses!B17)</f>
        <v/>
      </c>
      <c r="C18" s="356"/>
      <c r="D18" s="358" t="s">
        <v>274</v>
      </c>
      <c r="E18" s="359"/>
      <c r="F18" s="158">
        <f>VLOOKUP(D18,Tarifs!$J$3:$L$8,3,)</f>
        <v>0</v>
      </c>
      <c r="G18" s="158">
        <f>VLOOKUP($D$13,Tarifs!$J$3:$L$8,2,)</f>
        <v>0</v>
      </c>
      <c r="H18" s="335"/>
      <c r="I18" s="336"/>
      <c r="J18" s="336"/>
      <c r="K18" s="337"/>
      <c r="L18" s="158" t="e">
        <f>VLOOKUP(J18,Tarifs!$D$3:$F$7,3,)</f>
        <v>#N/A</v>
      </c>
      <c r="M18" s="158" t="e">
        <f>VLOOKUP(H18,Tarifs!$D$9:$F$10,2,)</f>
        <v>#N/A</v>
      </c>
      <c r="N18" s="358" t="s">
        <v>274</v>
      </c>
      <c r="O18" s="362"/>
      <c r="P18" s="336" t="s">
        <v>274</v>
      </c>
      <c r="Q18" s="337"/>
      <c r="R18" s="158">
        <f>VLOOKUP(P18,Tarifs!$A$3:$C$5,3,)</f>
        <v>0</v>
      </c>
      <c r="S18" s="158">
        <f>VLOOKUP(N18,Tarifs!$A$3:$C$5,2,)</f>
        <v>0</v>
      </c>
      <c r="T18" s="349" t="s">
        <v>254</v>
      </c>
      <c r="U18" s="350"/>
      <c r="V18" s="158">
        <f>VLOOKUP(T18,Tarifs!$G$2:$I$3,3,)</f>
        <v>0</v>
      </c>
      <c r="W18" s="335" t="s">
        <v>274</v>
      </c>
      <c r="X18" s="336"/>
      <c r="Y18" s="158">
        <f>VLOOKUP(W18,Tarifs!$O$2:$P$4,2,)</f>
        <v>0</v>
      </c>
      <c r="Z18" s="336" t="s">
        <v>274</v>
      </c>
      <c r="AA18" s="336"/>
      <c r="AB18" s="336"/>
      <c r="AC18" s="158">
        <f>VLOOKUP(Z18,Tarifs!$O$2:$P$4,2,)</f>
        <v>0</v>
      </c>
      <c r="AD18" s="161"/>
      <c r="AE18" s="360" t="s">
        <v>282</v>
      </c>
      <c r="AF18" s="310"/>
      <c r="AG18" s="67" t="e">
        <f t="shared" si="0"/>
        <v>#N/A</v>
      </c>
      <c r="AH18" s="68" t="e">
        <f t="shared" si="1"/>
        <v>#N/A</v>
      </c>
      <c r="AI18" s="67"/>
      <c r="AJ18" s="68"/>
      <c r="AY18"/>
      <c r="AZ18"/>
      <c r="BA18"/>
      <c r="BB18"/>
    </row>
    <row r="19" spans="1:54" ht="24.95" customHeight="1">
      <c r="A19" s="164">
        <v>7</v>
      </c>
      <c r="B19" s="356" t="str">
        <f>IF(Adresses!B18="","",Adresses!B18)</f>
        <v/>
      </c>
      <c r="C19" s="356"/>
      <c r="D19" s="358" t="s">
        <v>274</v>
      </c>
      <c r="E19" s="359"/>
      <c r="F19" s="158">
        <f>VLOOKUP(D19,Tarifs!$J$3:$L$8,3,)</f>
        <v>0</v>
      </c>
      <c r="G19" s="158">
        <f>VLOOKUP($D$13,Tarifs!$J$3:$L$8,2,)</f>
        <v>0</v>
      </c>
      <c r="H19" s="335"/>
      <c r="I19" s="336"/>
      <c r="J19" s="336"/>
      <c r="K19" s="337"/>
      <c r="L19" s="158" t="e">
        <f>VLOOKUP(J19,Tarifs!$D$3:$F$7,3,)</f>
        <v>#N/A</v>
      </c>
      <c r="M19" s="158" t="e">
        <f>VLOOKUP(H19,Tarifs!$D$9:$F$10,2,)</f>
        <v>#N/A</v>
      </c>
      <c r="N19" s="358" t="s">
        <v>274</v>
      </c>
      <c r="O19" s="362"/>
      <c r="P19" s="336" t="s">
        <v>274</v>
      </c>
      <c r="Q19" s="337"/>
      <c r="R19" s="158">
        <f>VLOOKUP(P19,Tarifs!$A$3:$C$5,3,)</f>
        <v>0</v>
      </c>
      <c r="S19" s="158">
        <f>VLOOKUP(N19,Tarifs!$A$3:$C$5,2,)</f>
        <v>0</v>
      </c>
      <c r="T19" s="349" t="s">
        <v>254</v>
      </c>
      <c r="U19" s="350"/>
      <c r="V19" s="158">
        <f>VLOOKUP(T19,Tarifs!$G$2:$I$3,3,)</f>
        <v>0</v>
      </c>
      <c r="W19" s="335" t="s">
        <v>274</v>
      </c>
      <c r="X19" s="336"/>
      <c r="Y19" s="158">
        <f>VLOOKUP(W19,Tarifs!$O$2:$P$4,2,)</f>
        <v>0</v>
      </c>
      <c r="Z19" s="336" t="s">
        <v>274</v>
      </c>
      <c r="AA19" s="336"/>
      <c r="AB19" s="336"/>
      <c r="AC19" s="158">
        <f>VLOOKUP(Z19,Tarifs!$O$2:$P$4,2,)</f>
        <v>0</v>
      </c>
      <c r="AD19" s="161"/>
      <c r="AE19" s="360" t="s">
        <v>282</v>
      </c>
      <c r="AF19" s="310"/>
      <c r="AG19" s="67" t="e">
        <f t="shared" si="0"/>
        <v>#N/A</v>
      </c>
      <c r="AH19" s="68" t="e">
        <f t="shared" si="1"/>
        <v>#N/A</v>
      </c>
      <c r="AI19" s="67"/>
      <c r="AJ19" s="68"/>
      <c r="AY19"/>
      <c r="AZ19"/>
      <c r="BA19"/>
      <c r="BB19"/>
    </row>
    <row r="20" spans="1:54" ht="24.95" customHeight="1">
      <c r="A20" s="164">
        <v>8</v>
      </c>
      <c r="B20" s="356" t="str">
        <f>IF(Adresses!B19="","",Adresses!B19)</f>
        <v/>
      </c>
      <c r="C20" s="356"/>
      <c r="D20" s="358" t="s">
        <v>274</v>
      </c>
      <c r="E20" s="359"/>
      <c r="F20" s="158">
        <f>VLOOKUP(D20,Tarifs!$J$3:$L$8,3,)</f>
        <v>0</v>
      </c>
      <c r="G20" s="158">
        <f>VLOOKUP($D$13,Tarifs!$J$3:$L$8,2,)</f>
        <v>0</v>
      </c>
      <c r="H20" s="335"/>
      <c r="I20" s="336"/>
      <c r="J20" s="336"/>
      <c r="K20" s="337"/>
      <c r="L20" s="158" t="e">
        <f>VLOOKUP(J20,Tarifs!$D$3:$F$7,3,)</f>
        <v>#N/A</v>
      </c>
      <c r="M20" s="158" t="e">
        <f>VLOOKUP(H20,Tarifs!$D$9:$F$10,2,)</f>
        <v>#N/A</v>
      </c>
      <c r="N20" s="358" t="s">
        <v>274</v>
      </c>
      <c r="O20" s="362"/>
      <c r="P20" s="336" t="s">
        <v>274</v>
      </c>
      <c r="Q20" s="337"/>
      <c r="R20" s="158">
        <f>VLOOKUP(P20,Tarifs!$A$3:$C$5,3,)</f>
        <v>0</v>
      </c>
      <c r="S20" s="158">
        <f>VLOOKUP(N20,Tarifs!$A$3:$C$5,2,)</f>
        <v>0</v>
      </c>
      <c r="T20" s="349" t="s">
        <v>254</v>
      </c>
      <c r="U20" s="350"/>
      <c r="V20" s="158">
        <f>VLOOKUP(T20,Tarifs!$G$2:$I$3,3,)</f>
        <v>0</v>
      </c>
      <c r="W20" s="335" t="s">
        <v>274</v>
      </c>
      <c r="X20" s="336"/>
      <c r="Y20" s="158">
        <f>VLOOKUP(W20,Tarifs!$O$2:$P$4,2,)</f>
        <v>0</v>
      </c>
      <c r="Z20" s="336" t="s">
        <v>274</v>
      </c>
      <c r="AA20" s="336"/>
      <c r="AB20" s="336"/>
      <c r="AC20" s="158">
        <f>VLOOKUP(Z20,Tarifs!$O$2:$P$4,2,)</f>
        <v>0</v>
      </c>
      <c r="AD20" s="161"/>
      <c r="AE20" s="360" t="s">
        <v>282</v>
      </c>
      <c r="AF20" s="310"/>
      <c r="AG20" s="67" t="e">
        <f t="shared" si="0"/>
        <v>#N/A</v>
      </c>
      <c r="AH20" s="68" t="e">
        <f t="shared" si="1"/>
        <v>#N/A</v>
      </c>
      <c r="AI20" s="67"/>
      <c r="AJ20" s="68"/>
      <c r="AY20"/>
      <c r="AZ20"/>
      <c r="BA20"/>
      <c r="BB20"/>
    </row>
    <row r="21" spans="1:54" ht="24.95" customHeight="1">
      <c r="A21" s="164">
        <v>9</v>
      </c>
      <c r="B21" s="356" t="str">
        <f>IF(Adresses!B20="","",Adresses!B20)</f>
        <v/>
      </c>
      <c r="C21" s="356"/>
      <c r="D21" s="358" t="s">
        <v>274</v>
      </c>
      <c r="E21" s="359"/>
      <c r="F21" s="158">
        <f>VLOOKUP(D21,Tarifs!$J$3:$L$8,3,)</f>
        <v>0</v>
      </c>
      <c r="G21" s="158">
        <f>VLOOKUP($D$13,Tarifs!$J$3:$L$8,2,)</f>
        <v>0</v>
      </c>
      <c r="H21" s="335"/>
      <c r="I21" s="336"/>
      <c r="J21" s="336"/>
      <c r="K21" s="337"/>
      <c r="L21" s="158" t="e">
        <f>VLOOKUP(J21,Tarifs!$D$3:$F$7,3,)</f>
        <v>#N/A</v>
      </c>
      <c r="M21" s="158" t="e">
        <f>VLOOKUP(H21,Tarifs!$D$9:$F$10,2,)</f>
        <v>#N/A</v>
      </c>
      <c r="N21" s="358" t="s">
        <v>274</v>
      </c>
      <c r="O21" s="362"/>
      <c r="P21" s="336" t="s">
        <v>274</v>
      </c>
      <c r="Q21" s="337"/>
      <c r="R21" s="158">
        <f>VLOOKUP(P21,Tarifs!$A$3:$C$5,3,)</f>
        <v>0</v>
      </c>
      <c r="S21" s="158">
        <f>VLOOKUP(N21,Tarifs!$A$3:$C$5,2,)</f>
        <v>0</v>
      </c>
      <c r="T21" s="349" t="s">
        <v>254</v>
      </c>
      <c r="U21" s="350"/>
      <c r="V21" s="158">
        <f>VLOOKUP(T21,Tarifs!$G$2:$I$3,3,)</f>
        <v>0</v>
      </c>
      <c r="W21" s="335" t="s">
        <v>274</v>
      </c>
      <c r="X21" s="336"/>
      <c r="Y21" s="158">
        <f>VLOOKUP(W21,Tarifs!$O$2:$P$4,2,)</f>
        <v>0</v>
      </c>
      <c r="Z21" s="336" t="s">
        <v>274</v>
      </c>
      <c r="AA21" s="336"/>
      <c r="AB21" s="336"/>
      <c r="AC21" s="158">
        <f>VLOOKUP(Z21,Tarifs!$O$2:$P$4,2,)</f>
        <v>0</v>
      </c>
      <c r="AD21" s="161"/>
      <c r="AE21" s="360" t="s">
        <v>282</v>
      </c>
      <c r="AF21" s="310"/>
      <c r="AG21" s="67" t="e">
        <f t="shared" si="0"/>
        <v>#N/A</v>
      </c>
      <c r="AH21" s="68" t="e">
        <f t="shared" si="1"/>
        <v>#N/A</v>
      </c>
      <c r="AI21" s="67"/>
      <c r="AJ21" s="68"/>
      <c r="AY21"/>
      <c r="AZ21"/>
      <c r="BA21"/>
      <c r="BB21"/>
    </row>
    <row r="22" spans="1:54" ht="24.95" customHeight="1">
      <c r="A22" s="164">
        <v>10</v>
      </c>
      <c r="B22" s="356" t="str">
        <f>IF(Adresses!B21="","",Adresses!B21)</f>
        <v/>
      </c>
      <c r="C22" s="356"/>
      <c r="D22" s="358" t="s">
        <v>274</v>
      </c>
      <c r="E22" s="359"/>
      <c r="F22" s="158">
        <f>VLOOKUP(D22,Tarifs!$J$3:$L$8,3,)</f>
        <v>0</v>
      </c>
      <c r="G22" s="158">
        <f>VLOOKUP($D$13,Tarifs!$J$3:$L$8,2,)</f>
        <v>0</v>
      </c>
      <c r="H22" s="335"/>
      <c r="I22" s="336"/>
      <c r="J22" s="336"/>
      <c r="K22" s="337"/>
      <c r="L22" s="158" t="e">
        <f>VLOOKUP(J22,Tarifs!$D$3:$F$7,3,)</f>
        <v>#N/A</v>
      </c>
      <c r="M22" s="158" t="e">
        <f>VLOOKUP(H22,Tarifs!$D$9:$F$10,2,)</f>
        <v>#N/A</v>
      </c>
      <c r="N22" s="358" t="s">
        <v>274</v>
      </c>
      <c r="O22" s="362"/>
      <c r="P22" s="336" t="s">
        <v>274</v>
      </c>
      <c r="Q22" s="337"/>
      <c r="R22" s="158">
        <f>VLOOKUP(P22,Tarifs!$A$3:$C$5,3,)</f>
        <v>0</v>
      </c>
      <c r="S22" s="158">
        <f>VLOOKUP(N22,Tarifs!$A$3:$C$5,2,)</f>
        <v>0</v>
      </c>
      <c r="T22" s="349" t="s">
        <v>254</v>
      </c>
      <c r="U22" s="350"/>
      <c r="V22" s="158">
        <f>VLOOKUP(T22,Tarifs!$G$2:$I$3,3,)</f>
        <v>0</v>
      </c>
      <c r="W22" s="335" t="s">
        <v>274</v>
      </c>
      <c r="X22" s="336"/>
      <c r="Y22" s="158">
        <f>VLOOKUP(W22,Tarifs!$O$2:$P$4,2,)</f>
        <v>0</v>
      </c>
      <c r="Z22" s="336" t="s">
        <v>274</v>
      </c>
      <c r="AA22" s="336"/>
      <c r="AB22" s="336"/>
      <c r="AC22" s="158">
        <f>VLOOKUP(Z22,Tarifs!$O$2:$P$4,2,)</f>
        <v>0</v>
      </c>
      <c r="AD22" s="161"/>
      <c r="AE22" s="360" t="s">
        <v>282</v>
      </c>
      <c r="AF22" s="310"/>
      <c r="AG22" s="67" t="e">
        <f t="shared" si="0"/>
        <v>#N/A</v>
      </c>
      <c r="AH22" s="68" t="e">
        <f t="shared" si="1"/>
        <v>#N/A</v>
      </c>
      <c r="AI22" s="67"/>
      <c r="AJ22" s="68"/>
      <c r="AY22"/>
      <c r="AZ22"/>
      <c r="BA22"/>
      <c r="BB22"/>
    </row>
    <row r="23" spans="1:54" ht="24.95" customHeight="1">
      <c r="A23" s="164">
        <v>11</v>
      </c>
      <c r="B23" s="356" t="str">
        <f>IF(Adresses!B22="","",Adresses!B22)</f>
        <v/>
      </c>
      <c r="C23" s="356"/>
      <c r="D23" s="358" t="s">
        <v>274</v>
      </c>
      <c r="E23" s="359"/>
      <c r="F23" s="158">
        <f>VLOOKUP(D23,Tarifs!$J$3:$L$8,3,)</f>
        <v>0</v>
      </c>
      <c r="G23" s="158">
        <f>VLOOKUP($D$13,Tarifs!$J$3:$L$8,2,)</f>
        <v>0</v>
      </c>
      <c r="H23" s="335"/>
      <c r="I23" s="336"/>
      <c r="J23" s="336"/>
      <c r="K23" s="337"/>
      <c r="L23" s="158" t="e">
        <f>VLOOKUP(J23,Tarifs!$D$3:$F$7,3,)</f>
        <v>#N/A</v>
      </c>
      <c r="M23" s="158" t="e">
        <f>VLOOKUP(H23,Tarifs!$D$9:$F$10,2,)</f>
        <v>#N/A</v>
      </c>
      <c r="N23" s="358" t="s">
        <v>274</v>
      </c>
      <c r="O23" s="362"/>
      <c r="P23" s="336" t="s">
        <v>274</v>
      </c>
      <c r="Q23" s="337"/>
      <c r="R23" s="158">
        <f>VLOOKUP(P23,Tarifs!$A$3:$C$5,3,)</f>
        <v>0</v>
      </c>
      <c r="S23" s="158">
        <f>VLOOKUP(N23,Tarifs!$A$3:$C$5,2,)</f>
        <v>0</v>
      </c>
      <c r="T23" s="349" t="s">
        <v>254</v>
      </c>
      <c r="U23" s="350"/>
      <c r="V23" s="158">
        <f>VLOOKUP(T23,Tarifs!$G$2:$I$3,3,)</f>
        <v>0</v>
      </c>
      <c r="W23" s="335" t="s">
        <v>274</v>
      </c>
      <c r="X23" s="336"/>
      <c r="Y23" s="158">
        <f>VLOOKUP(W23,Tarifs!$O$2:$P$4,2,)</f>
        <v>0</v>
      </c>
      <c r="Z23" s="336" t="s">
        <v>274</v>
      </c>
      <c r="AA23" s="336"/>
      <c r="AB23" s="336"/>
      <c r="AC23" s="158">
        <f>VLOOKUP(Z23,Tarifs!$O$2:$P$4,2,)</f>
        <v>0</v>
      </c>
      <c r="AD23" s="161"/>
      <c r="AE23" s="360" t="s">
        <v>282</v>
      </c>
      <c r="AF23" s="310"/>
      <c r="AG23" s="67" t="e">
        <f t="shared" si="0"/>
        <v>#N/A</v>
      </c>
      <c r="AH23" s="68" t="e">
        <f t="shared" si="1"/>
        <v>#N/A</v>
      </c>
      <c r="AI23" s="67"/>
      <c r="AJ23" s="68"/>
      <c r="AY23"/>
      <c r="AZ23"/>
      <c r="BA23"/>
      <c r="BB23"/>
    </row>
    <row r="24" spans="1:54" ht="24.95" customHeight="1">
      <c r="A24" s="164">
        <v>12</v>
      </c>
      <c r="B24" s="356" t="str">
        <f>IF(Adresses!B23="","",Adresses!B23)</f>
        <v/>
      </c>
      <c r="C24" s="356"/>
      <c r="D24" s="358" t="s">
        <v>274</v>
      </c>
      <c r="E24" s="359"/>
      <c r="F24" s="158">
        <f>VLOOKUP(D24,Tarifs!$J$3:$L$8,3,)</f>
        <v>0</v>
      </c>
      <c r="G24" s="158">
        <f>VLOOKUP($D$13,Tarifs!$J$3:$L$8,2,)</f>
        <v>0</v>
      </c>
      <c r="H24" s="335"/>
      <c r="I24" s="336"/>
      <c r="J24" s="336"/>
      <c r="K24" s="337"/>
      <c r="L24" s="158" t="e">
        <f>VLOOKUP(J24,Tarifs!$D$3:$F$7,3,)</f>
        <v>#N/A</v>
      </c>
      <c r="M24" s="158" t="e">
        <f>VLOOKUP(H24,Tarifs!$D$9:$F$10,2,)</f>
        <v>#N/A</v>
      </c>
      <c r="N24" s="358" t="s">
        <v>274</v>
      </c>
      <c r="O24" s="362"/>
      <c r="P24" s="336" t="s">
        <v>274</v>
      </c>
      <c r="Q24" s="337"/>
      <c r="R24" s="158">
        <f>VLOOKUP(P24,Tarifs!$A$3:$C$5,3,)</f>
        <v>0</v>
      </c>
      <c r="S24" s="158">
        <f>VLOOKUP(N24,Tarifs!$A$3:$C$5,2,)</f>
        <v>0</v>
      </c>
      <c r="T24" s="349" t="s">
        <v>254</v>
      </c>
      <c r="U24" s="350"/>
      <c r="V24" s="158">
        <f>VLOOKUP(T24,Tarifs!$G$2:$I$3,3,)</f>
        <v>0</v>
      </c>
      <c r="W24" s="335" t="s">
        <v>274</v>
      </c>
      <c r="X24" s="336"/>
      <c r="Y24" s="158">
        <f>VLOOKUP(W24,Tarifs!$O$2:$P$4,2,)</f>
        <v>0</v>
      </c>
      <c r="Z24" s="336" t="s">
        <v>274</v>
      </c>
      <c r="AA24" s="336"/>
      <c r="AB24" s="336"/>
      <c r="AC24" s="158">
        <f>VLOOKUP(Z24,Tarifs!$O$2:$P$4,2,)</f>
        <v>0</v>
      </c>
      <c r="AD24" s="161"/>
      <c r="AE24" s="360" t="s">
        <v>282</v>
      </c>
      <c r="AF24" s="310"/>
      <c r="AG24" s="67" t="e">
        <f t="shared" si="0"/>
        <v>#N/A</v>
      </c>
      <c r="AH24" s="68" t="e">
        <f t="shared" si="1"/>
        <v>#N/A</v>
      </c>
      <c r="AI24" s="67"/>
      <c r="AJ24" s="68"/>
      <c r="AY24"/>
      <c r="AZ24"/>
      <c r="BA24"/>
      <c r="BB24"/>
    </row>
    <row r="25" spans="1:54" ht="24.95" customHeight="1">
      <c r="A25" s="164">
        <v>13</v>
      </c>
      <c r="B25" s="356" t="str">
        <f>IF(Adresses!B24="","",Adresses!B24)</f>
        <v/>
      </c>
      <c r="C25" s="356"/>
      <c r="D25" s="358" t="s">
        <v>274</v>
      </c>
      <c r="E25" s="359"/>
      <c r="F25" s="158">
        <f>VLOOKUP(D25,Tarifs!$J$3:$L$8,3,)</f>
        <v>0</v>
      </c>
      <c r="G25" s="158">
        <f>VLOOKUP($D$13,Tarifs!$J$3:$L$8,2,)</f>
        <v>0</v>
      </c>
      <c r="H25" s="335"/>
      <c r="I25" s="336"/>
      <c r="J25" s="336"/>
      <c r="K25" s="337"/>
      <c r="L25" s="158" t="e">
        <f>VLOOKUP(J25,Tarifs!$D$3:$F$7,3,)</f>
        <v>#N/A</v>
      </c>
      <c r="M25" s="158" t="e">
        <f>VLOOKUP(H25,Tarifs!$D$9:$F$10,2,)</f>
        <v>#N/A</v>
      </c>
      <c r="N25" s="358" t="s">
        <v>274</v>
      </c>
      <c r="O25" s="362"/>
      <c r="P25" s="336" t="s">
        <v>274</v>
      </c>
      <c r="Q25" s="337"/>
      <c r="R25" s="158">
        <f>VLOOKUP(P25,Tarifs!$A$3:$C$5,3,)</f>
        <v>0</v>
      </c>
      <c r="S25" s="158">
        <f>VLOOKUP(N25,Tarifs!$A$3:$C$5,2,)</f>
        <v>0</v>
      </c>
      <c r="T25" s="349" t="s">
        <v>254</v>
      </c>
      <c r="U25" s="350"/>
      <c r="V25" s="158">
        <f>VLOOKUP(T25,Tarifs!$G$2:$I$3,3,)</f>
        <v>0</v>
      </c>
      <c r="W25" s="335" t="s">
        <v>274</v>
      </c>
      <c r="X25" s="336"/>
      <c r="Y25" s="158">
        <f>VLOOKUP(W25,Tarifs!$O$2:$P$4,2,)</f>
        <v>0</v>
      </c>
      <c r="Z25" s="336" t="s">
        <v>274</v>
      </c>
      <c r="AA25" s="336"/>
      <c r="AB25" s="336"/>
      <c r="AC25" s="158">
        <f>VLOOKUP(Z25,Tarifs!$O$2:$P$4,2,)</f>
        <v>0</v>
      </c>
      <c r="AD25" s="161"/>
      <c r="AE25" s="360" t="s">
        <v>282</v>
      </c>
      <c r="AF25" s="310"/>
      <c r="AG25" s="67" t="e">
        <f t="shared" si="0"/>
        <v>#N/A</v>
      </c>
      <c r="AH25" s="68" t="e">
        <f t="shared" si="1"/>
        <v>#N/A</v>
      </c>
      <c r="AI25" s="67"/>
      <c r="AJ25" s="68"/>
      <c r="AY25"/>
      <c r="AZ25"/>
      <c r="BA25"/>
      <c r="BB25"/>
    </row>
    <row r="26" spans="1:54" ht="24.95" customHeight="1">
      <c r="A26" s="164">
        <v>14</v>
      </c>
      <c r="B26" s="356" t="str">
        <f>IF(Adresses!B25="","",Adresses!B25)</f>
        <v/>
      </c>
      <c r="C26" s="356"/>
      <c r="D26" s="358" t="s">
        <v>274</v>
      </c>
      <c r="E26" s="359"/>
      <c r="F26" s="158">
        <f>VLOOKUP(D26,Tarifs!$J$3:$L$8,3,)</f>
        <v>0</v>
      </c>
      <c r="G26" s="158">
        <f>VLOOKUP($D$13,Tarifs!$J$3:$L$8,2,)</f>
        <v>0</v>
      </c>
      <c r="H26" s="335"/>
      <c r="I26" s="336"/>
      <c r="J26" s="336"/>
      <c r="K26" s="337"/>
      <c r="L26" s="158" t="e">
        <f>VLOOKUP(J26,Tarifs!$D$3:$F$7,3,)</f>
        <v>#N/A</v>
      </c>
      <c r="M26" s="158" t="e">
        <f>VLOOKUP(H26,Tarifs!$D$9:$F$10,2,)</f>
        <v>#N/A</v>
      </c>
      <c r="N26" s="358" t="s">
        <v>274</v>
      </c>
      <c r="O26" s="362"/>
      <c r="P26" s="336" t="s">
        <v>274</v>
      </c>
      <c r="Q26" s="337"/>
      <c r="R26" s="158">
        <f>VLOOKUP(P26,Tarifs!$A$3:$C$5,3,)</f>
        <v>0</v>
      </c>
      <c r="S26" s="158">
        <f>VLOOKUP(N26,Tarifs!$A$3:$C$5,2,)</f>
        <v>0</v>
      </c>
      <c r="T26" s="349" t="s">
        <v>254</v>
      </c>
      <c r="U26" s="350"/>
      <c r="V26" s="158">
        <f>VLOOKUP(T26,Tarifs!$G$2:$I$3,3,)</f>
        <v>0</v>
      </c>
      <c r="W26" s="335" t="s">
        <v>274</v>
      </c>
      <c r="X26" s="336"/>
      <c r="Y26" s="158">
        <f>VLOOKUP(W26,Tarifs!$O$2:$P$4,2,)</f>
        <v>0</v>
      </c>
      <c r="Z26" s="336" t="s">
        <v>274</v>
      </c>
      <c r="AA26" s="336"/>
      <c r="AB26" s="336"/>
      <c r="AC26" s="158">
        <f>VLOOKUP(Z26,Tarifs!$O$2:$P$4,2,)</f>
        <v>0</v>
      </c>
      <c r="AD26" s="161"/>
      <c r="AE26" s="360" t="s">
        <v>282</v>
      </c>
      <c r="AF26" s="310"/>
      <c r="AG26" s="67" t="e">
        <f t="shared" si="0"/>
        <v>#N/A</v>
      </c>
      <c r="AH26" s="68" t="e">
        <f t="shared" si="1"/>
        <v>#N/A</v>
      </c>
      <c r="AI26" s="67"/>
      <c r="AJ26" s="68"/>
      <c r="AY26"/>
      <c r="AZ26"/>
      <c r="BA26"/>
      <c r="BB26"/>
    </row>
    <row r="27" spans="1:54" ht="24.95" customHeight="1">
      <c r="A27" s="164">
        <v>15</v>
      </c>
      <c r="B27" s="356" t="str">
        <f>IF(Adresses!B26="","",Adresses!B26)</f>
        <v/>
      </c>
      <c r="C27" s="356"/>
      <c r="D27" s="358" t="s">
        <v>274</v>
      </c>
      <c r="E27" s="359"/>
      <c r="F27" s="158">
        <f>VLOOKUP(D27,Tarifs!$J$3:$L$8,3,)</f>
        <v>0</v>
      </c>
      <c r="G27" s="158">
        <f>VLOOKUP($D$13,Tarifs!$J$3:$L$8,2,)</f>
        <v>0</v>
      </c>
      <c r="H27" s="335"/>
      <c r="I27" s="336"/>
      <c r="J27" s="336"/>
      <c r="K27" s="337"/>
      <c r="L27" s="158" t="e">
        <f>VLOOKUP(J27,Tarifs!$D$3:$F$7,3,)</f>
        <v>#N/A</v>
      </c>
      <c r="M27" s="158" t="e">
        <f>VLOOKUP(H27,Tarifs!$D$9:$F$10,2,)</f>
        <v>#N/A</v>
      </c>
      <c r="N27" s="358" t="s">
        <v>274</v>
      </c>
      <c r="O27" s="362"/>
      <c r="P27" s="336" t="s">
        <v>274</v>
      </c>
      <c r="Q27" s="337"/>
      <c r="R27" s="158">
        <f>VLOOKUP(P27,Tarifs!$A$3:$C$5,3,)</f>
        <v>0</v>
      </c>
      <c r="S27" s="158">
        <f>VLOOKUP(N27,Tarifs!$A$3:$C$5,2,)</f>
        <v>0</v>
      </c>
      <c r="T27" s="349" t="s">
        <v>254</v>
      </c>
      <c r="U27" s="350"/>
      <c r="V27" s="158">
        <f>VLOOKUP(T27,Tarifs!$G$2:$I$3,3,)</f>
        <v>0</v>
      </c>
      <c r="W27" s="335" t="s">
        <v>274</v>
      </c>
      <c r="X27" s="336"/>
      <c r="Y27" s="158">
        <f>VLOOKUP(W27,Tarifs!$O$2:$P$4,2,)</f>
        <v>0</v>
      </c>
      <c r="Z27" s="336" t="s">
        <v>274</v>
      </c>
      <c r="AA27" s="336"/>
      <c r="AB27" s="336"/>
      <c r="AC27" s="158">
        <f>VLOOKUP(Z27,Tarifs!$O$2:$P$4,2,)</f>
        <v>0</v>
      </c>
      <c r="AD27" s="161"/>
      <c r="AE27" s="360" t="s">
        <v>282</v>
      </c>
      <c r="AF27" s="310"/>
      <c r="AG27" s="67" t="e">
        <f t="shared" si="0"/>
        <v>#N/A</v>
      </c>
      <c r="AH27" s="68" t="e">
        <f t="shared" si="1"/>
        <v>#N/A</v>
      </c>
      <c r="AI27" s="67"/>
      <c r="AJ27" s="68"/>
      <c r="AY27"/>
      <c r="AZ27"/>
      <c r="BA27"/>
      <c r="BB27"/>
    </row>
    <row r="28" spans="1:54" ht="24.95" customHeight="1">
      <c r="A28" s="164">
        <v>16</v>
      </c>
      <c r="B28" s="356" t="str">
        <f>IF(Adresses!B27="","",Adresses!B27)</f>
        <v/>
      </c>
      <c r="C28" s="356"/>
      <c r="D28" s="358" t="s">
        <v>274</v>
      </c>
      <c r="E28" s="359"/>
      <c r="F28" s="158">
        <f>VLOOKUP(D28,Tarifs!$J$3:$L$8,3,)</f>
        <v>0</v>
      </c>
      <c r="G28" s="158">
        <f>VLOOKUP($D$13,Tarifs!$J$3:$L$8,2,)</f>
        <v>0</v>
      </c>
      <c r="H28" s="335"/>
      <c r="I28" s="336"/>
      <c r="J28" s="336"/>
      <c r="K28" s="337"/>
      <c r="L28" s="158" t="e">
        <f>VLOOKUP(J28,Tarifs!$D$3:$F$7,3,)</f>
        <v>#N/A</v>
      </c>
      <c r="M28" s="158" t="e">
        <f>VLOOKUP(H28,Tarifs!$D$9:$F$10,2,)</f>
        <v>#N/A</v>
      </c>
      <c r="N28" s="358" t="s">
        <v>274</v>
      </c>
      <c r="O28" s="362"/>
      <c r="P28" s="336" t="s">
        <v>274</v>
      </c>
      <c r="Q28" s="337"/>
      <c r="R28" s="158">
        <f>VLOOKUP(P28,Tarifs!$A$3:$C$5,3,)</f>
        <v>0</v>
      </c>
      <c r="S28" s="158">
        <f>VLOOKUP(N28,Tarifs!$A$3:$C$5,2,)</f>
        <v>0</v>
      </c>
      <c r="T28" s="349" t="s">
        <v>254</v>
      </c>
      <c r="U28" s="350"/>
      <c r="V28" s="158">
        <f>VLOOKUP(T28,Tarifs!$G$2:$I$3,3,)</f>
        <v>0</v>
      </c>
      <c r="W28" s="335" t="s">
        <v>274</v>
      </c>
      <c r="X28" s="336"/>
      <c r="Y28" s="158">
        <f>VLOOKUP(W28,Tarifs!$O$2:$P$4,2,)</f>
        <v>0</v>
      </c>
      <c r="Z28" s="336" t="s">
        <v>274</v>
      </c>
      <c r="AA28" s="336"/>
      <c r="AB28" s="336"/>
      <c r="AC28" s="158">
        <f>VLOOKUP(Z28,Tarifs!$O$2:$P$4,2,)</f>
        <v>0</v>
      </c>
      <c r="AD28" s="161"/>
      <c r="AE28" s="360" t="s">
        <v>282</v>
      </c>
      <c r="AF28" s="310"/>
      <c r="AG28" s="67" t="e">
        <f t="shared" si="0"/>
        <v>#N/A</v>
      </c>
      <c r="AH28" s="68" t="e">
        <f t="shared" si="1"/>
        <v>#N/A</v>
      </c>
      <c r="AI28" s="67"/>
      <c r="AJ28" s="68"/>
      <c r="AY28"/>
      <c r="AZ28"/>
      <c r="BA28"/>
      <c r="BB28"/>
    </row>
    <row r="29" spans="1:54" ht="24.95" customHeight="1">
      <c r="A29" s="164">
        <v>17</v>
      </c>
      <c r="B29" s="356" t="str">
        <f>IF(Adresses!B28="","",Adresses!B28)</f>
        <v/>
      </c>
      <c r="C29" s="356"/>
      <c r="D29" s="358" t="s">
        <v>274</v>
      </c>
      <c r="E29" s="359"/>
      <c r="F29" s="158">
        <f>VLOOKUP(D29,Tarifs!$J$3:$L$8,3,)</f>
        <v>0</v>
      </c>
      <c r="G29" s="158">
        <f>VLOOKUP($D$13,Tarifs!$J$3:$L$8,2,)</f>
        <v>0</v>
      </c>
      <c r="H29" s="335"/>
      <c r="I29" s="336"/>
      <c r="J29" s="336"/>
      <c r="K29" s="337"/>
      <c r="L29" s="158" t="e">
        <f>VLOOKUP(J29,Tarifs!$D$3:$F$7,3,)</f>
        <v>#N/A</v>
      </c>
      <c r="M29" s="158" t="e">
        <f>VLOOKUP(H29,Tarifs!$D$9:$F$10,2,)</f>
        <v>#N/A</v>
      </c>
      <c r="N29" s="358" t="s">
        <v>274</v>
      </c>
      <c r="O29" s="362"/>
      <c r="P29" s="336" t="s">
        <v>274</v>
      </c>
      <c r="Q29" s="337"/>
      <c r="R29" s="158">
        <f>VLOOKUP(P29,Tarifs!$A$3:$C$5,3,)</f>
        <v>0</v>
      </c>
      <c r="S29" s="158">
        <f>VLOOKUP(N29,Tarifs!$A$3:$C$5,2,)</f>
        <v>0</v>
      </c>
      <c r="T29" s="349" t="s">
        <v>254</v>
      </c>
      <c r="U29" s="350"/>
      <c r="V29" s="158">
        <f>VLOOKUP(T29,Tarifs!$G$2:$I$3,3,)</f>
        <v>0</v>
      </c>
      <c r="W29" s="335" t="s">
        <v>274</v>
      </c>
      <c r="X29" s="336"/>
      <c r="Y29" s="158">
        <f>VLOOKUP(W29,Tarifs!$O$2:$P$4,2,)</f>
        <v>0</v>
      </c>
      <c r="Z29" s="336" t="s">
        <v>274</v>
      </c>
      <c r="AA29" s="336"/>
      <c r="AB29" s="336"/>
      <c r="AC29" s="158">
        <f>VLOOKUP(Z29,Tarifs!$O$2:$P$4,2,)</f>
        <v>0</v>
      </c>
      <c r="AD29" s="161"/>
      <c r="AE29" s="360" t="s">
        <v>282</v>
      </c>
      <c r="AF29" s="310"/>
      <c r="AG29" s="67" t="e">
        <f t="shared" si="0"/>
        <v>#N/A</v>
      </c>
      <c r="AH29" s="68" t="e">
        <f t="shared" si="1"/>
        <v>#N/A</v>
      </c>
      <c r="AI29" s="67"/>
      <c r="AJ29" s="68"/>
      <c r="AY29"/>
      <c r="AZ29"/>
      <c r="BA29"/>
      <c r="BB29"/>
    </row>
    <row r="30" spans="1:54" ht="24.95" customHeight="1">
      <c r="A30" s="164">
        <v>18</v>
      </c>
      <c r="B30" s="356" t="str">
        <f>IF(Adresses!B29="","",Adresses!B29)</f>
        <v/>
      </c>
      <c r="C30" s="356"/>
      <c r="D30" s="358" t="s">
        <v>274</v>
      </c>
      <c r="E30" s="359"/>
      <c r="F30" s="158">
        <f>VLOOKUP(D30,Tarifs!$J$3:$L$8,3,)</f>
        <v>0</v>
      </c>
      <c r="G30" s="158">
        <f>VLOOKUP($D$13,Tarifs!$J$3:$L$8,2,)</f>
        <v>0</v>
      </c>
      <c r="H30" s="335"/>
      <c r="I30" s="336"/>
      <c r="J30" s="336"/>
      <c r="K30" s="337"/>
      <c r="L30" s="158" t="e">
        <f>VLOOKUP(J30,Tarifs!$D$3:$F$7,3,)</f>
        <v>#N/A</v>
      </c>
      <c r="M30" s="158" t="e">
        <f>VLOOKUP(H30,Tarifs!$D$9:$F$10,2,)</f>
        <v>#N/A</v>
      </c>
      <c r="N30" s="358" t="s">
        <v>274</v>
      </c>
      <c r="O30" s="362"/>
      <c r="P30" s="336" t="s">
        <v>274</v>
      </c>
      <c r="Q30" s="337"/>
      <c r="R30" s="158">
        <f>VLOOKUP(P30,Tarifs!$A$3:$C$5,3,)</f>
        <v>0</v>
      </c>
      <c r="S30" s="158">
        <f>VLOOKUP(N30,Tarifs!$A$3:$C$5,2,)</f>
        <v>0</v>
      </c>
      <c r="T30" s="349" t="s">
        <v>254</v>
      </c>
      <c r="U30" s="350"/>
      <c r="V30" s="158">
        <f>VLOOKUP(T30,Tarifs!$G$2:$I$3,3,)</f>
        <v>0</v>
      </c>
      <c r="W30" s="335" t="s">
        <v>274</v>
      </c>
      <c r="X30" s="336"/>
      <c r="Y30" s="158">
        <f>VLOOKUP(W30,Tarifs!$O$2:$P$4,2,)</f>
        <v>0</v>
      </c>
      <c r="Z30" s="336" t="s">
        <v>274</v>
      </c>
      <c r="AA30" s="336"/>
      <c r="AB30" s="336"/>
      <c r="AC30" s="158">
        <f>VLOOKUP(Z30,Tarifs!$O$2:$P$4,2,)</f>
        <v>0</v>
      </c>
      <c r="AD30" s="161"/>
      <c r="AE30" s="360" t="s">
        <v>282</v>
      </c>
      <c r="AF30" s="310"/>
      <c r="AG30" s="67" t="e">
        <f t="shared" si="0"/>
        <v>#N/A</v>
      </c>
      <c r="AH30" s="68" t="e">
        <f t="shared" si="1"/>
        <v>#N/A</v>
      </c>
      <c r="AI30" s="67"/>
      <c r="AJ30" s="68"/>
      <c r="AY30"/>
      <c r="AZ30"/>
      <c r="BA30"/>
      <c r="BB30"/>
    </row>
    <row r="31" spans="1:54" ht="24.95" customHeight="1">
      <c r="A31" s="164">
        <v>19</v>
      </c>
      <c r="B31" s="356" t="str">
        <f>IF(Adresses!B30="","",Adresses!B30)</f>
        <v/>
      </c>
      <c r="C31" s="356"/>
      <c r="D31" s="358" t="s">
        <v>274</v>
      </c>
      <c r="E31" s="359"/>
      <c r="F31" s="158">
        <f>VLOOKUP(D31,Tarifs!$J$3:$L$8,3,)</f>
        <v>0</v>
      </c>
      <c r="G31" s="158">
        <f>VLOOKUP($D$13,Tarifs!$J$3:$L$8,2,)</f>
        <v>0</v>
      </c>
      <c r="H31" s="335"/>
      <c r="I31" s="336"/>
      <c r="J31" s="336"/>
      <c r="K31" s="337"/>
      <c r="L31" s="158" t="e">
        <f>VLOOKUP(J31,Tarifs!$D$3:$F$7,3,)</f>
        <v>#N/A</v>
      </c>
      <c r="M31" s="158" t="e">
        <f>VLOOKUP(H31,Tarifs!$D$9:$F$10,2,)</f>
        <v>#N/A</v>
      </c>
      <c r="N31" s="358" t="s">
        <v>274</v>
      </c>
      <c r="O31" s="362"/>
      <c r="P31" s="336" t="s">
        <v>274</v>
      </c>
      <c r="Q31" s="337"/>
      <c r="R31" s="158">
        <f>VLOOKUP(P31,Tarifs!$A$3:$C$5,3,)</f>
        <v>0</v>
      </c>
      <c r="S31" s="158">
        <f>VLOOKUP(N31,Tarifs!$A$3:$C$5,2,)</f>
        <v>0</v>
      </c>
      <c r="T31" s="349" t="s">
        <v>254</v>
      </c>
      <c r="U31" s="350"/>
      <c r="V31" s="158">
        <f>VLOOKUP(T31,Tarifs!$G$2:$I$3,3,)</f>
        <v>0</v>
      </c>
      <c r="W31" s="335" t="s">
        <v>274</v>
      </c>
      <c r="X31" s="336"/>
      <c r="Y31" s="158">
        <f>VLOOKUP(W31,Tarifs!$O$2:$P$4,2,)</f>
        <v>0</v>
      </c>
      <c r="Z31" s="336" t="s">
        <v>274</v>
      </c>
      <c r="AA31" s="336"/>
      <c r="AB31" s="336"/>
      <c r="AC31" s="158">
        <f>VLOOKUP(Z31,Tarifs!$O$2:$P$4,2,)</f>
        <v>0</v>
      </c>
      <c r="AD31" s="161"/>
      <c r="AE31" s="360" t="s">
        <v>282</v>
      </c>
      <c r="AF31" s="310"/>
      <c r="AG31" s="67" t="e">
        <f t="shared" si="0"/>
        <v>#N/A</v>
      </c>
      <c r="AH31" s="68" t="e">
        <f t="shared" si="1"/>
        <v>#N/A</v>
      </c>
      <c r="AI31" s="67"/>
      <c r="AJ31" s="68"/>
      <c r="AY31"/>
      <c r="AZ31"/>
      <c r="BA31"/>
      <c r="BB31"/>
    </row>
    <row r="32" spans="1:54" ht="24.95" customHeight="1">
      <c r="A32" s="164">
        <v>20</v>
      </c>
      <c r="B32" s="356" t="str">
        <f>IF(Adresses!B31="","",Adresses!B31)</f>
        <v/>
      </c>
      <c r="C32" s="356"/>
      <c r="D32" s="358" t="s">
        <v>274</v>
      </c>
      <c r="E32" s="359"/>
      <c r="F32" s="158">
        <f>VLOOKUP(D32,Tarifs!$J$3:$L$8,3,)</f>
        <v>0</v>
      </c>
      <c r="G32" s="158">
        <f>VLOOKUP($D$13,Tarifs!$J$3:$L$8,2,)</f>
        <v>0</v>
      </c>
      <c r="H32" s="335"/>
      <c r="I32" s="336"/>
      <c r="J32" s="336"/>
      <c r="K32" s="337"/>
      <c r="L32" s="158" t="e">
        <f>VLOOKUP(J32,Tarifs!$D$3:$F$7,3,)</f>
        <v>#N/A</v>
      </c>
      <c r="M32" s="158" t="e">
        <f>VLOOKUP(H32,Tarifs!$D$9:$F$10,2,)</f>
        <v>#N/A</v>
      </c>
      <c r="N32" s="358" t="s">
        <v>274</v>
      </c>
      <c r="O32" s="362"/>
      <c r="P32" s="336" t="s">
        <v>274</v>
      </c>
      <c r="Q32" s="337"/>
      <c r="R32" s="158">
        <f>VLOOKUP(P32,Tarifs!$A$3:$C$5,3,)</f>
        <v>0</v>
      </c>
      <c r="S32" s="158">
        <f>VLOOKUP(N32,Tarifs!$A$3:$C$5,2,)</f>
        <v>0</v>
      </c>
      <c r="T32" s="349" t="s">
        <v>254</v>
      </c>
      <c r="U32" s="350"/>
      <c r="V32" s="158">
        <f>VLOOKUP(T32,Tarifs!$G$2:$I$3,3,)</f>
        <v>0</v>
      </c>
      <c r="W32" s="335" t="s">
        <v>274</v>
      </c>
      <c r="X32" s="336"/>
      <c r="Y32" s="158">
        <f>VLOOKUP(W32,Tarifs!$O$2:$P$4,2,)</f>
        <v>0</v>
      </c>
      <c r="Z32" s="336" t="s">
        <v>274</v>
      </c>
      <c r="AA32" s="336"/>
      <c r="AB32" s="336"/>
      <c r="AC32" s="158">
        <f>VLOOKUP(Z32,Tarifs!$O$2:$P$4,2,)</f>
        <v>0</v>
      </c>
      <c r="AD32" s="161"/>
      <c r="AE32" s="360" t="s">
        <v>282</v>
      </c>
      <c r="AF32" s="310"/>
      <c r="AG32" s="67" t="e">
        <f t="shared" si="0"/>
        <v>#N/A</v>
      </c>
      <c r="AH32" s="68" t="e">
        <f t="shared" si="1"/>
        <v>#N/A</v>
      </c>
      <c r="AI32" s="67"/>
      <c r="AJ32" s="68"/>
      <c r="AY32"/>
      <c r="AZ32"/>
      <c r="BA32"/>
      <c r="BB32"/>
    </row>
    <row r="33" spans="1:54" ht="24.95" customHeight="1">
      <c r="A33" s="164">
        <v>21</v>
      </c>
      <c r="B33" s="356" t="str">
        <f>IF(Adresses!B32="","",Adresses!B32)</f>
        <v/>
      </c>
      <c r="C33" s="356"/>
      <c r="D33" s="358" t="s">
        <v>274</v>
      </c>
      <c r="E33" s="359"/>
      <c r="F33" s="158">
        <f>VLOOKUP(D33,Tarifs!$J$3:$L$8,3,)</f>
        <v>0</v>
      </c>
      <c r="G33" s="158">
        <f>VLOOKUP($D$13,Tarifs!$J$3:$L$8,2,)</f>
        <v>0</v>
      </c>
      <c r="H33" s="335"/>
      <c r="I33" s="336"/>
      <c r="J33" s="336"/>
      <c r="K33" s="337"/>
      <c r="L33" s="158" t="e">
        <f>VLOOKUP(J33,Tarifs!$D$3:$F$7,3,)</f>
        <v>#N/A</v>
      </c>
      <c r="M33" s="158" t="e">
        <f>VLOOKUP(H33,Tarifs!$D$9:$F$10,2,)</f>
        <v>#N/A</v>
      </c>
      <c r="N33" s="358" t="s">
        <v>274</v>
      </c>
      <c r="O33" s="362"/>
      <c r="P33" s="336" t="s">
        <v>274</v>
      </c>
      <c r="Q33" s="337"/>
      <c r="R33" s="158">
        <f>VLOOKUP(P33,Tarifs!$A$3:$C$5,3,)</f>
        <v>0</v>
      </c>
      <c r="S33" s="158">
        <f>VLOOKUP(N33,Tarifs!$A$3:$C$5,2,)</f>
        <v>0</v>
      </c>
      <c r="T33" s="349" t="s">
        <v>254</v>
      </c>
      <c r="U33" s="350"/>
      <c r="V33" s="158">
        <f>VLOOKUP(T33,Tarifs!$G$2:$I$3,3,)</f>
        <v>0</v>
      </c>
      <c r="W33" s="335" t="s">
        <v>274</v>
      </c>
      <c r="X33" s="336"/>
      <c r="Y33" s="158">
        <f>VLOOKUP(W33,Tarifs!$O$2:$P$4,2,)</f>
        <v>0</v>
      </c>
      <c r="Z33" s="336" t="s">
        <v>274</v>
      </c>
      <c r="AA33" s="336"/>
      <c r="AB33" s="336"/>
      <c r="AC33" s="158">
        <f>VLOOKUP(Z33,Tarifs!$O$2:$P$4,2,)</f>
        <v>0</v>
      </c>
      <c r="AD33" s="161"/>
      <c r="AE33" s="360" t="s">
        <v>282</v>
      </c>
      <c r="AF33" s="310"/>
      <c r="AG33" s="67" t="e">
        <f t="shared" si="0"/>
        <v>#N/A</v>
      </c>
      <c r="AH33" s="68" t="e">
        <f t="shared" si="1"/>
        <v>#N/A</v>
      </c>
      <c r="AI33" s="67"/>
      <c r="AJ33" s="68"/>
      <c r="AY33"/>
      <c r="AZ33"/>
      <c r="BA33"/>
      <c r="BB33"/>
    </row>
    <row r="34" spans="1:54" ht="24.95" customHeight="1">
      <c r="A34" s="164">
        <v>22</v>
      </c>
      <c r="B34" s="356" t="str">
        <f>IF(Adresses!B33="","",Adresses!B33)</f>
        <v/>
      </c>
      <c r="C34" s="356"/>
      <c r="D34" s="358" t="s">
        <v>274</v>
      </c>
      <c r="E34" s="359"/>
      <c r="F34" s="158">
        <f>VLOOKUP(D34,Tarifs!$J$3:$L$8,3,)</f>
        <v>0</v>
      </c>
      <c r="G34" s="158">
        <f>VLOOKUP($D$13,Tarifs!$J$3:$L$8,2,)</f>
        <v>0</v>
      </c>
      <c r="H34" s="335"/>
      <c r="I34" s="336"/>
      <c r="J34" s="336"/>
      <c r="K34" s="337"/>
      <c r="L34" s="158" t="e">
        <f>VLOOKUP(J34,Tarifs!$D$3:$F$7,3,)</f>
        <v>#N/A</v>
      </c>
      <c r="M34" s="158" t="e">
        <f>VLOOKUP(H34,Tarifs!$D$9:$F$10,2,)</f>
        <v>#N/A</v>
      </c>
      <c r="N34" s="358" t="s">
        <v>274</v>
      </c>
      <c r="O34" s="362"/>
      <c r="P34" s="336" t="s">
        <v>274</v>
      </c>
      <c r="Q34" s="337"/>
      <c r="R34" s="158">
        <f>VLOOKUP(P34,Tarifs!$A$3:$C$5,3,)</f>
        <v>0</v>
      </c>
      <c r="S34" s="158">
        <f>VLOOKUP(N34,Tarifs!$A$3:$C$5,2,)</f>
        <v>0</v>
      </c>
      <c r="T34" s="349" t="s">
        <v>254</v>
      </c>
      <c r="U34" s="350"/>
      <c r="V34" s="158">
        <f>VLOOKUP(T34,Tarifs!$G$2:$I$3,3,)</f>
        <v>0</v>
      </c>
      <c r="W34" s="335" t="s">
        <v>274</v>
      </c>
      <c r="X34" s="336"/>
      <c r="Y34" s="158">
        <f>VLOOKUP(W34,Tarifs!$O$2:$P$4,2,)</f>
        <v>0</v>
      </c>
      <c r="Z34" s="336" t="s">
        <v>274</v>
      </c>
      <c r="AA34" s="336"/>
      <c r="AB34" s="336"/>
      <c r="AC34" s="158">
        <f>VLOOKUP(Z34,Tarifs!$O$2:$P$4,2,)</f>
        <v>0</v>
      </c>
      <c r="AD34" s="161"/>
      <c r="AE34" s="360" t="s">
        <v>282</v>
      </c>
      <c r="AF34" s="310"/>
      <c r="AG34" s="67" t="e">
        <f t="shared" si="0"/>
        <v>#N/A</v>
      </c>
      <c r="AH34" s="68" t="e">
        <f t="shared" si="1"/>
        <v>#N/A</v>
      </c>
      <c r="AI34" s="67"/>
      <c r="AJ34" s="68"/>
      <c r="AY34"/>
      <c r="AZ34"/>
      <c r="BA34"/>
      <c r="BB34"/>
    </row>
    <row r="35" spans="1:54" ht="24.95" customHeight="1">
      <c r="A35" s="164">
        <v>23</v>
      </c>
      <c r="B35" s="356" t="str">
        <f>IF(Adresses!B34="","",Adresses!B34)</f>
        <v/>
      </c>
      <c r="C35" s="356"/>
      <c r="D35" s="358" t="s">
        <v>274</v>
      </c>
      <c r="E35" s="359"/>
      <c r="F35" s="158">
        <f>VLOOKUP(D35,Tarifs!$J$3:$L$8,3,)</f>
        <v>0</v>
      </c>
      <c r="G35" s="158">
        <f>VLOOKUP($D$13,Tarifs!$J$3:$L$8,2,)</f>
        <v>0</v>
      </c>
      <c r="H35" s="335"/>
      <c r="I35" s="336"/>
      <c r="J35" s="336"/>
      <c r="K35" s="337"/>
      <c r="L35" s="158" t="e">
        <f>VLOOKUP(J35,Tarifs!$D$3:$F$7,3,)</f>
        <v>#N/A</v>
      </c>
      <c r="M35" s="158" t="e">
        <f>VLOOKUP(H35,Tarifs!$D$9:$F$10,2,)</f>
        <v>#N/A</v>
      </c>
      <c r="N35" s="358" t="s">
        <v>274</v>
      </c>
      <c r="O35" s="362"/>
      <c r="P35" s="336" t="s">
        <v>274</v>
      </c>
      <c r="Q35" s="337"/>
      <c r="R35" s="158">
        <f>VLOOKUP(P35,Tarifs!$A$3:$C$5,3,)</f>
        <v>0</v>
      </c>
      <c r="S35" s="158">
        <f>VLOOKUP(N35,Tarifs!$A$3:$C$5,2,)</f>
        <v>0</v>
      </c>
      <c r="T35" s="349" t="s">
        <v>254</v>
      </c>
      <c r="U35" s="350"/>
      <c r="V35" s="158">
        <f>VLOOKUP(T35,Tarifs!$G$2:$I$3,3,)</f>
        <v>0</v>
      </c>
      <c r="W35" s="335" t="s">
        <v>274</v>
      </c>
      <c r="X35" s="336"/>
      <c r="Y35" s="158">
        <f>VLOOKUP(W35,Tarifs!$O$2:$P$4,2,)</f>
        <v>0</v>
      </c>
      <c r="Z35" s="336" t="s">
        <v>274</v>
      </c>
      <c r="AA35" s="336"/>
      <c r="AB35" s="336"/>
      <c r="AC35" s="158">
        <f>VLOOKUP(Z35,Tarifs!$O$2:$P$4,2,)</f>
        <v>0</v>
      </c>
      <c r="AD35" s="161"/>
      <c r="AE35" s="360" t="s">
        <v>282</v>
      </c>
      <c r="AF35" s="310"/>
      <c r="AG35" s="67" t="e">
        <f t="shared" si="0"/>
        <v>#N/A</v>
      </c>
      <c r="AH35" s="68" t="e">
        <f t="shared" si="1"/>
        <v>#N/A</v>
      </c>
      <c r="AI35" s="67"/>
      <c r="AJ35" s="68"/>
      <c r="AY35"/>
      <c r="AZ35"/>
      <c r="BA35"/>
      <c r="BB35"/>
    </row>
    <row r="36" spans="1:54" ht="24.95" customHeight="1">
      <c r="A36" s="164">
        <v>24</v>
      </c>
      <c r="B36" s="356" t="str">
        <f>IF(Adresses!B35="","",Adresses!B35)</f>
        <v/>
      </c>
      <c r="C36" s="356"/>
      <c r="D36" s="358" t="s">
        <v>274</v>
      </c>
      <c r="E36" s="359"/>
      <c r="F36" s="158">
        <f>VLOOKUP(D36,Tarifs!$J$3:$L$8,3,)</f>
        <v>0</v>
      </c>
      <c r="G36" s="158">
        <f>VLOOKUP($D$13,Tarifs!$J$3:$L$8,2,)</f>
        <v>0</v>
      </c>
      <c r="H36" s="335"/>
      <c r="I36" s="336"/>
      <c r="J36" s="336"/>
      <c r="K36" s="337"/>
      <c r="L36" s="158" t="e">
        <f>VLOOKUP(J36,Tarifs!$D$3:$F$7,3,)</f>
        <v>#N/A</v>
      </c>
      <c r="M36" s="158" t="e">
        <f>VLOOKUP(H36,Tarifs!$D$9:$F$10,2,)</f>
        <v>#N/A</v>
      </c>
      <c r="N36" s="358" t="s">
        <v>274</v>
      </c>
      <c r="O36" s="362"/>
      <c r="P36" s="336" t="s">
        <v>274</v>
      </c>
      <c r="Q36" s="337"/>
      <c r="R36" s="158">
        <f>VLOOKUP(P36,Tarifs!$A$3:$C$5,3,)</f>
        <v>0</v>
      </c>
      <c r="S36" s="158">
        <f>VLOOKUP(N36,Tarifs!$A$3:$C$5,2,)</f>
        <v>0</v>
      </c>
      <c r="T36" s="349" t="s">
        <v>254</v>
      </c>
      <c r="U36" s="350"/>
      <c r="V36" s="158">
        <f>VLOOKUP(T36,Tarifs!$G$2:$I$3,3,)</f>
        <v>0</v>
      </c>
      <c r="W36" s="335" t="s">
        <v>274</v>
      </c>
      <c r="X36" s="336"/>
      <c r="Y36" s="158">
        <f>VLOOKUP(W36,Tarifs!$O$2:$P$4,2,)</f>
        <v>0</v>
      </c>
      <c r="Z36" s="336" t="s">
        <v>274</v>
      </c>
      <c r="AA36" s="336"/>
      <c r="AB36" s="336"/>
      <c r="AC36" s="158">
        <f>VLOOKUP(Z36,Tarifs!$O$2:$P$4,2,)</f>
        <v>0</v>
      </c>
      <c r="AD36" s="161"/>
      <c r="AE36" s="360" t="s">
        <v>282</v>
      </c>
      <c r="AF36" s="310"/>
      <c r="AG36" s="67" t="e">
        <f t="shared" si="0"/>
        <v>#N/A</v>
      </c>
      <c r="AH36" s="68" t="e">
        <f t="shared" si="1"/>
        <v>#N/A</v>
      </c>
      <c r="AI36" s="67"/>
      <c r="AJ36" s="68"/>
      <c r="AY36"/>
      <c r="AZ36"/>
      <c r="BA36"/>
      <c r="BB36"/>
    </row>
    <row r="37" spans="1:54" ht="24.95" customHeight="1">
      <c r="A37" s="164">
        <v>25</v>
      </c>
      <c r="B37" s="356" t="str">
        <f>IF(Adresses!B36="","",Adresses!B36)</f>
        <v/>
      </c>
      <c r="C37" s="356"/>
      <c r="D37" s="358" t="s">
        <v>274</v>
      </c>
      <c r="E37" s="359"/>
      <c r="F37" s="158">
        <f>VLOOKUP(D37,Tarifs!$J$3:$L$8,3,)</f>
        <v>0</v>
      </c>
      <c r="G37" s="158">
        <f>VLOOKUP($D$13,Tarifs!$J$3:$L$8,2,)</f>
        <v>0</v>
      </c>
      <c r="H37" s="335"/>
      <c r="I37" s="336"/>
      <c r="J37" s="336"/>
      <c r="K37" s="337"/>
      <c r="L37" s="158" t="e">
        <f>VLOOKUP(J37,Tarifs!$D$3:$F$7,3,)</f>
        <v>#N/A</v>
      </c>
      <c r="M37" s="158" t="e">
        <f>VLOOKUP(H37,Tarifs!$D$9:$F$10,2,)</f>
        <v>#N/A</v>
      </c>
      <c r="N37" s="358" t="s">
        <v>274</v>
      </c>
      <c r="O37" s="362"/>
      <c r="P37" s="336" t="s">
        <v>274</v>
      </c>
      <c r="Q37" s="337"/>
      <c r="R37" s="158">
        <f>VLOOKUP(P37,Tarifs!$A$3:$C$5,3,)</f>
        <v>0</v>
      </c>
      <c r="S37" s="158">
        <f>VLOOKUP(N37,Tarifs!$A$3:$C$5,2,)</f>
        <v>0</v>
      </c>
      <c r="T37" s="349" t="s">
        <v>254</v>
      </c>
      <c r="U37" s="350"/>
      <c r="V37" s="158">
        <f>VLOOKUP(T37,Tarifs!$G$2:$I$3,3,)</f>
        <v>0</v>
      </c>
      <c r="W37" s="335" t="s">
        <v>274</v>
      </c>
      <c r="X37" s="336"/>
      <c r="Y37" s="158">
        <f>VLOOKUP(W37,Tarifs!$O$2:$P$4,2,)</f>
        <v>0</v>
      </c>
      <c r="Z37" s="336" t="s">
        <v>274</v>
      </c>
      <c r="AA37" s="336"/>
      <c r="AB37" s="336"/>
      <c r="AC37" s="158">
        <f>VLOOKUP(Z37,Tarifs!$O$2:$P$4,2,)</f>
        <v>0</v>
      </c>
      <c r="AD37" s="161"/>
      <c r="AE37" s="360" t="s">
        <v>282</v>
      </c>
      <c r="AF37" s="310"/>
      <c r="AG37" s="67" t="e">
        <f t="shared" si="0"/>
        <v>#N/A</v>
      </c>
      <c r="AH37" s="68" t="e">
        <f t="shared" si="1"/>
        <v>#N/A</v>
      </c>
      <c r="AI37" s="67"/>
      <c r="AJ37" s="68"/>
      <c r="AY37"/>
      <c r="AZ37"/>
      <c r="BA37"/>
      <c r="BB37"/>
    </row>
    <row r="38" spans="1:54" ht="24.95" customHeight="1">
      <c r="A38" s="164">
        <v>26</v>
      </c>
      <c r="B38" s="356" t="str">
        <f>IF(Adresses!B37="","",Adresses!B37)</f>
        <v/>
      </c>
      <c r="C38" s="356"/>
      <c r="D38" s="358" t="s">
        <v>274</v>
      </c>
      <c r="E38" s="359"/>
      <c r="F38" s="158">
        <f>VLOOKUP(D38,Tarifs!$J$3:$L$8,3,)</f>
        <v>0</v>
      </c>
      <c r="G38" s="158">
        <f>VLOOKUP($D$13,Tarifs!$J$3:$L$8,2,)</f>
        <v>0</v>
      </c>
      <c r="H38" s="335"/>
      <c r="I38" s="336"/>
      <c r="J38" s="336"/>
      <c r="K38" s="337"/>
      <c r="L38" s="158" t="e">
        <f>VLOOKUP(J38,Tarifs!$D$3:$F$7,3,)</f>
        <v>#N/A</v>
      </c>
      <c r="M38" s="158" t="e">
        <f>VLOOKUP(H38,Tarifs!$D$9:$F$10,2,)</f>
        <v>#N/A</v>
      </c>
      <c r="N38" s="358" t="s">
        <v>274</v>
      </c>
      <c r="O38" s="362"/>
      <c r="P38" s="336" t="s">
        <v>274</v>
      </c>
      <c r="Q38" s="337"/>
      <c r="R38" s="158">
        <f>VLOOKUP(P38,Tarifs!$A$3:$C$5,3,)</f>
        <v>0</v>
      </c>
      <c r="S38" s="158">
        <f>VLOOKUP(N38,Tarifs!$A$3:$C$5,2,)</f>
        <v>0</v>
      </c>
      <c r="T38" s="349" t="s">
        <v>254</v>
      </c>
      <c r="U38" s="350"/>
      <c r="V38" s="158">
        <f>VLOOKUP(T38,Tarifs!$G$2:$I$3,3,)</f>
        <v>0</v>
      </c>
      <c r="W38" s="335" t="s">
        <v>274</v>
      </c>
      <c r="X38" s="336"/>
      <c r="Y38" s="158">
        <f>VLOOKUP(W38,Tarifs!$O$2:$P$4,2,)</f>
        <v>0</v>
      </c>
      <c r="Z38" s="336" t="s">
        <v>274</v>
      </c>
      <c r="AA38" s="336"/>
      <c r="AB38" s="336"/>
      <c r="AC38" s="158">
        <f>VLOOKUP(Z38,Tarifs!$O$2:$P$4,2,)</f>
        <v>0</v>
      </c>
      <c r="AD38" s="161"/>
      <c r="AE38" s="360" t="s">
        <v>282</v>
      </c>
      <c r="AF38" s="310"/>
      <c r="AG38" s="67" t="e">
        <f t="shared" si="0"/>
        <v>#N/A</v>
      </c>
      <c r="AH38" s="68" t="e">
        <f t="shared" si="1"/>
        <v>#N/A</v>
      </c>
      <c r="AI38" s="67"/>
      <c r="AJ38" s="68"/>
      <c r="AY38"/>
      <c r="AZ38"/>
      <c r="BA38"/>
      <c r="BB38"/>
    </row>
    <row r="39" spans="1:54" ht="24.95" customHeight="1">
      <c r="A39" s="164">
        <v>27</v>
      </c>
      <c r="B39" s="356" t="str">
        <f>IF(Adresses!B38="","",Adresses!B38)</f>
        <v/>
      </c>
      <c r="C39" s="356"/>
      <c r="D39" s="358" t="s">
        <v>274</v>
      </c>
      <c r="E39" s="359"/>
      <c r="F39" s="158">
        <f>VLOOKUP(D39,Tarifs!$J$3:$L$8,3,)</f>
        <v>0</v>
      </c>
      <c r="G39" s="158">
        <f>VLOOKUP($D$13,Tarifs!$J$3:$L$8,2,)</f>
        <v>0</v>
      </c>
      <c r="H39" s="335"/>
      <c r="I39" s="336"/>
      <c r="J39" s="336"/>
      <c r="K39" s="337"/>
      <c r="L39" s="158" t="e">
        <f>VLOOKUP(J39,Tarifs!$D$3:$F$7,3,)</f>
        <v>#N/A</v>
      </c>
      <c r="M39" s="158" t="e">
        <f>VLOOKUP(H39,Tarifs!$D$9:$F$10,2,)</f>
        <v>#N/A</v>
      </c>
      <c r="N39" s="358" t="s">
        <v>274</v>
      </c>
      <c r="O39" s="362"/>
      <c r="P39" s="336" t="s">
        <v>274</v>
      </c>
      <c r="Q39" s="337"/>
      <c r="R39" s="158">
        <f>VLOOKUP(P39,Tarifs!$A$3:$C$5,3,)</f>
        <v>0</v>
      </c>
      <c r="S39" s="158">
        <f>VLOOKUP(N39,Tarifs!$A$3:$C$5,2,)</f>
        <v>0</v>
      </c>
      <c r="T39" s="349" t="s">
        <v>254</v>
      </c>
      <c r="U39" s="350"/>
      <c r="V39" s="158">
        <f>VLOOKUP(T39,Tarifs!$G$2:$I$3,3,)</f>
        <v>0</v>
      </c>
      <c r="W39" s="335" t="s">
        <v>274</v>
      </c>
      <c r="X39" s="336"/>
      <c r="Y39" s="158">
        <f>VLOOKUP(W39,Tarifs!$O$2:$P$4,2,)</f>
        <v>0</v>
      </c>
      <c r="Z39" s="336" t="s">
        <v>274</v>
      </c>
      <c r="AA39" s="336"/>
      <c r="AB39" s="336"/>
      <c r="AC39" s="158">
        <f>VLOOKUP(Z39,Tarifs!$O$2:$P$4,2,)</f>
        <v>0</v>
      </c>
      <c r="AD39" s="161"/>
      <c r="AE39" s="360" t="s">
        <v>282</v>
      </c>
      <c r="AF39" s="310"/>
      <c r="AG39" s="67" t="e">
        <f t="shared" si="0"/>
        <v>#N/A</v>
      </c>
      <c r="AH39" s="68" t="e">
        <f t="shared" si="1"/>
        <v>#N/A</v>
      </c>
      <c r="AI39" s="67"/>
      <c r="AJ39" s="68"/>
      <c r="AY39"/>
      <c r="AZ39"/>
      <c r="BA39"/>
      <c r="BB39"/>
    </row>
    <row r="40" spans="1:54" ht="24.95" customHeight="1">
      <c r="A40" s="164">
        <v>28</v>
      </c>
      <c r="B40" s="356" t="str">
        <f>IF(Adresses!B39="","",Adresses!B39)</f>
        <v/>
      </c>
      <c r="C40" s="356"/>
      <c r="D40" s="358" t="s">
        <v>274</v>
      </c>
      <c r="E40" s="359"/>
      <c r="F40" s="158">
        <f>VLOOKUP(D40,Tarifs!$J$3:$L$8,3,)</f>
        <v>0</v>
      </c>
      <c r="G40" s="158">
        <f>VLOOKUP($D$13,Tarifs!$J$3:$L$8,2,)</f>
        <v>0</v>
      </c>
      <c r="H40" s="335"/>
      <c r="I40" s="336"/>
      <c r="J40" s="336"/>
      <c r="K40" s="337"/>
      <c r="L40" s="158" t="e">
        <f>VLOOKUP(J40,Tarifs!$D$3:$F$7,3,)</f>
        <v>#N/A</v>
      </c>
      <c r="M40" s="158" t="e">
        <f>VLOOKUP(H40,Tarifs!$D$9:$F$10,2,)</f>
        <v>#N/A</v>
      </c>
      <c r="N40" s="358" t="s">
        <v>274</v>
      </c>
      <c r="O40" s="362"/>
      <c r="P40" s="336" t="s">
        <v>274</v>
      </c>
      <c r="Q40" s="337"/>
      <c r="R40" s="158">
        <f>VLOOKUP(P40,Tarifs!$A$3:$C$5,3,)</f>
        <v>0</v>
      </c>
      <c r="S40" s="158">
        <f>VLOOKUP(N40,Tarifs!$A$3:$C$5,2,)</f>
        <v>0</v>
      </c>
      <c r="T40" s="349" t="s">
        <v>254</v>
      </c>
      <c r="U40" s="350"/>
      <c r="V40" s="158">
        <f>VLOOKUP(T40,Tarifs!$G$2:$I$3,3,)</f>
        <v>0</v>
      </c>
      <c r="W40" s="335" t="s">
        <v>274</v>
      </c>
      <c r="X40" s="336"/>
      <c r="Y40" s="158">
        <f>VLOOKUP(W40,Tarifs!$O$2:$P$4,2,)</f>
        <v>0</v>
      </c>
      <c r="Z40" s="336" t="s">
        <v>274</v>
      </c>
      <c r="AA40" s="336"/>
      <c r="AB40" s="336"/>
      <c r="AC40" s="158">
        <f>VLOOKUP(Z40,Tarifs!$O$2:$P$4,2,)</f>
        <v>0</v>
      </c>
      <c r="AD40" s="161"/>
      <c r="AE40" s="360" t="s">
        <v>282</v>
      </c>
      <c r="AF40" s="310"/>
      <c r="AG40" s="67" t="e">
        <f t="shared" si="0"/>
        <v>#N/A</v>
      </c>
      <c r="AH40" s="68" t="e">
        <f t="shared" si="1"/>
        <v>#N/A</v>
      </c>
      <c r="AI40" s="67"/>
      <c r="AJ40" s="68"/>
      <c r="AY40"/>
      <c r="AZ40"/>
      <c r="BA40"/>
      <c r="BB40"/>
    </row>
    <row r="41" spans="1:54" ht="24.95" customHeight="1">
      <c r="A41" s="164">
        <v>29</v>
      </c>
      <c r="B41" s="356" t="str">
        <f>IF(Adresses!B40="","",Adresses!B40)</f>
        <v/>
      </c>
      <c r="C41" s="356"/>
      <c r="D41" s="358" t="s">
        <v>274</v>
      </c>
      <c r="E41" s="359"/>
      <c r="F41" s="158">
        <f>VLOOKUP(D41,Tarifs!$J$3:$L$8,3,)</f>
        <v>0</v>
      </c>
      <c r="G41" s="158">
        <f>VLOOKUP($D$13,Tarifs!$J$3:$L$8,2,)</f>
        <v>0</v>
      </c>
      <c r="H41" s="335"/>
      <c r="I41" s="336"/>
      <c r="J41" s="336"/>
      <c r="K41" s="337"/>
      <c r="L41" s="158" t="e">
        <f>VLOOKUP(J41,Tarifs!$D$3:$F$7,3,)</f>
        <v>#N/A</v>
      </c>
      <c r="M41" s="158" t="e">
        <f>VLOOKUP(H41,Tarifs!$D$9:$F$10,2,)</f>
        <v>#N/A</v>
      </c>
      <c r="N41" s="358" t="s">
        <v>274</v>
      </c>
      <c r="O41" s="362"/>
      <c r="P41" s="336" t="s">
        <v>274</v>
      </c>
      <c r="Q41" s="337"/>
      <c r="R41" s="158">
        <f>VLOOKUP(P41,Tarifs!$A$3:$C$5,3,)</f>
        <v>0</v>
      </c>
      <c r="S41" s="158">
        <f>VLOOKUP(N41,Tarifs!$A$3:$C$5,2,)</f>
        <v>0</v>
      </c>
      <c r="T41" s="349" t="s">
        <v>254</v>
      </c>
      <c r="U41" s="350"/>
      <c r="V41" s="158">
        <f>VLOOKUP(T41,Tarifs!$G$2:$I$3,3,)</f>
        <v>0</v>
      </c>
      <c r="W41" s="335" t="s">
        <v>274</v>
      </c>
      <c r="X41" s="336"/>
      <c r="Y41" s="158">
        <f>VLOOKUP(W41,Tarifs!$O$2:$P$4,2,)</f>
        <v>0</v>
      </c>
      <c r="Z41" s="336" t="s">
        <v>274</v>
      </c>
      <c r="AA41" s="336"/>
      <c r="AB41" s="336"/>
      <c r="AC41" s="158">
        <f>VLOOKUP(Z41,Tarifs!$O$2:$P$4,2,)</f>
        <v>0</v>
      </c>
      <c r="AD41" s="161"/>
      <c r="AE41" s="360" t="s">
        <v>282</v>
      </c>
      <c r="AF41" s="310"/>
      <c r="AG41" s="67" t="e">
        <f t="shared" si="0"/>
        <v>#N/A</v>
      </c>
      <c r="AH41" s="68" t="e">
        <f t="shared" si="1"/>
        <v>#N/A</v>
      </c>
      <c r="AI41" s="67"/>
      <c r="AJ41" s="68"/>
      <c r="AY41"/>
      <c r="AZ41"/>
      <c r="BA41"/>
      <c r="BB41"/>
    </row>
    <row r="42" spans="1:54" ht="24.95" customHeight="1">
      <c r="A42" s="164">
        <v>30</v>
      </c>
      <c r="B42" s="356" t="str">
        <f>IF(Adresses!B41="","",Adresses!B41)</f>
        <v/>
      </c>
      <c r="C42" s="356"/>
      <c r="D42" s="358" t="s">
        <v>274</v>
      </c>
      <c r="E42" s="359"/>
      <c r="F42" s="158">
        <f>VLOOKUP(D42,Tarifs!$J$3:$L$8,3,)</f>
        <v>0</v>
      </c>
      <c r="G42" s="158">
        <f>VLOOKUP($D$13,Tarifs!$J$3:$L$8,2,)</f>
        <v>0</v>
      </c>
      <c r="H42" s="335"/>
      <c r="I42" s="336"/>
      <c r="J42" s="336"/>
      <c r="K42" s="337"/>
      <c r="L42" s="158" t="e">
        <f>VLOOKUP(J42,Tarifs!$D$3:$F$7,3,)</f>
        <v>#N/A</v>
      </c>
      <c r="M42" s="158" t="e">
        <f>VLOOKUP(H42,Tarifs!$D$9:$F$10,2,)</f>
        <v>#N/A</v>
      </c>
      <c r="N42" s="358" t="s">
        <v>274</v>
      </c>
      <c r="O42" s="362"/>
      <c r="P42" s="336" t="s">
        <v>274</v>
      </c>
      <c r="Q42" s="337"/>
      <c r="R42" s="158">
        <f>VLOOKUP(P42,Tarifs!$A$3:$C$5,3,)</f>
        <v>0</v>
      </c>
      <c r="S42" s="158">
        <f>VLOOKUP(N42,Tarifs!$A$3:$C$5,2,)</f>
        <v>0</v>
      </c>
      <c r="T42" s="349" t="s">
        <v>254</v>
      </c>
      <c r="U42" s="350"/>
      <c r="V42" s="158">
        <f>VLOOKUP(T42,Tarifs!$G$2:$I$3,3,)</f>
        <v>0</v>
      </c>
      <c r="W42" s="335" t="s">
        <v>274</v>
      </c>
      <c r="X42" s="336"/>
      <c r="Y42" s="158">
        <f>VLOOKUP(W42,Tarifs!$O$2:$P$4,2,)</f>
        <v>0</v>
      </c>
      <c r="Z42" s="336" t="s">
        <v>274</v>
      </c>
      <c r="AA42" s="336"/>
      <c r="AB42" s="336"/>
      <c r="AC42" s="158">
        <f>VLOOKUP(Z42,Tarifs!$O$2:$P$4,2,)</f>
        <v>0</v>
      </c>
      <c r="AD42" s="161"/>
      <c r="AE42" s="360" t="s">
        <v>282</v>
      </c>
      <c r="AF42" s="310"/>
      <c r="AG42" s="67" t="e">
        <f t="shared" si="0"/>
        <v>#N/A</v>
      </c>
      <c r="AH42" s="68" t="e">
        <f t="shared" si="1"/>
        <v>#N/A</v>
      </c>
      <c r="AI42" s="67"/>
      <c r="AJ42" s="68"/>
      <c r="AY42"/>
      <c r="AZ42"/>
      <c r="BA42"/>
      <c r="BB42"/>
    </row>
    <row r="43" spans="1:54" ht="26.25" customHeight="1">
      <c r="AY43" s="69" t="e">
        <f>SUM(AG13:AG42)</f>
        <v>#N/A</v>
      </c>
      <c r="AZ43" s="70" t="e">
        <f>SUM(AH13:AH42)</f>
        <v>#N/A</v>
      </c>
      <c r="BA43" s="69"/>
      <c r="BB43" s="70"/>
    </row>
  </sheetData>
  <sheetProtection selectLockedCells="1" selectUnlockedCells="1"/>
  <mergeCells count="326">
    <mergeCell ref="AI11:AJ11"/>
    <mergeCell ref="N42:O42"/>
    <mergeCell ref="P42:Q42"/>
    <mergeCell ref="N36:O36"/>
    <mergeCell ref="P36:Q36"/>
    <mergeCell ref="N37:O37"/>
    <mergeCell ref="P37:Q37"/>
    <mergeCell ref="N38:O38"/>
    <mergeCell ref="P38:Q38"/>
    <mergeCell ref="N39:O39"/>
    <mergeCell ref="P39:Q39"/>
    <mergeCell ref="N40:O40"/>
    <mergeCell ref="P40:Q40"/>
    <mergeCell ref="N32:O32"/>
    <mergeCell ref="P32:Q32"/>
    <mergeCell ref="N33:O33"/>
    <mergeCell ref="P33:Q33"/>
    <mergeCell ref="N34:O34"/>
    <mergeCell ref="P34:Q34"/>
    <mergeCell ref="N35:O35"/>
    <mergeCell ref="P35:Q35"/>
    <mergeCell ref="N41:O41"/>
    <mergeCell ref="P41:Q41"/>
    <mergeCell ref="P25:Q25"/>
    <mergeCell ref="AG11:AH11"/>
    <mergeCell ref="N26:O26"/>
    <mergeCell ref="P26:Q26"/>
    <mergeCell ref="N27:O27"/>
    <mergeCell ref="P27:Q27"/>
    <mergeCell ref="N28:O28"/>
    <mergeCell ref="P28:Q28"/>
    <mergeCell ref="N29:O29"/>
    <mergeCell ref="P29:Q29"/>
    <mergeCell ref="N21:O21"/>
    <mergeCell ref="P18:Q18"/>
    <mergeCell ref="N19:O19"/>
    <mergeCell ref="P19:Q19"/>
    <mergeCell ref="N20:O20"/>
    <mergeCell ref="P20:Q20"/>
    <mergeCell ref="N13:O13"/>
    <mergeCell ref="P13:Q13"/>
    <mergeCell ref="N14:O14"/>
    <mergeCell ref="P14:Q14"/>
    <mergeCell ref="N15:O15"/>
    <mergeCell ref="P15:Q15"/>
    <mergeCell ref="AE14:AF14"/>
    <mergeCell ref="AE17:AF17"/>
    <mergeCell ref="AE18:AF18"/>
    <mergeCell ref="AE42:AF42"/>
    <mergeCell ref="AE26:AF26"/>
    <mergeCell ref="AE30:AF30"/>
    <mergeCell ref="AE21:AF21"/>
    <mergeCell ref="AE11:AF12"/>
    <mergeCell ref="AE13:AF13"/>
    <mergeCell ref="P17:Q17"/>
    <mergeCell ref="W20:X20"/>
    <mergeCell ref="W21:X21"/>
    <mergeCell ref="N18:O18"/>
    <mergeCell ref="Z42:AB42"/>
    <mergeCell ref="Z34:AB34"/>
    <mergeCell ref="Z35:AB35"/>
    <mergeCell ref="Z38:AB38"/>
    <mergeCell ref="Z39:AB39"/>
    <mergeCell ref="Z40:AB40"/>
    <mergeCell ref="W40:X40"/>
    <mergeCell ref="W41:X41"/>
    <mergeCell ref="W42:X42"/>
    <mergeCell ref="Z37:AB37"/>
    <mergeCell ref="Z30:AB30"/>
    <mergeCell ref="Z31:AB31"/>
    <mergeCell ref="Z32:AB32"/>
    <mergeCell ref="Z33:AB33"/>
    <mergeCell ref="Z22:AB22"/>
    <mergeCell ref="Z23:AB23"/>
    <mergeCell ref="Z24:AB24"/>
    <mergeCell ref="Z25:AB25"/>
    <mergeCell ref="Z26:AB26"/>
    <mergeCell ref="Z27:AB27"/>
    <mergeCell ref="B42:C42"/>
    <mergeCell ref="AE39:AF39"/>
    <mergeCell ref="B41:C41"/>
    <mergeCell ref="D40:E40"/>
    <mergeCell ref="AE40:AF40"/>
    <mergeCell ref="D39:E39"/>
    <mergeCell ref="D41:E41"/>
    <mergeCell ref="B40:C40"/>
    <mergeCell ref="B39:C39"/>
    <mergeCell ref="AE41:AF41"/>
    <mergeCell ref="D42:E42"/>
    <mergeCell ref="T41:U41"/>
    <mergeCell ref="Z41:AB41"/>
    <mergeCell ref="W39:X39"/>
    <mergeCell ref="B38:C38"/>
    <mergeCell ref="AE35:AF35"/>
    <mergeCell ref="B37:C37"/>
    <mergeCell ref="D36:E36"/>
    <mergeCell ref="AE36:AF36"/>
    <mergeCell ref="D35:E35"/>
    <mergeCell ref="Z36:AB36"/>
    <mergeCell ref="B36:C36"/>
    <mergeCell ref="B35:C35"/>
    <mergeCell ref="W38:X38"/>
    <mergeCell ref="D38:E38"/>
    <mergeCell ref="AE38:AF38"/>
    <mergeCell ref="D37:E37"/>
    <mergeCell ref="T38:U38"/>
    <mergeCell ref="W35:X35"/>
    <mergeCell ref="W36:X36"/>
    <mergeCell ref="W37:X37"/>
    <mergeCell ref="AE37:AF37"/>
    <mergeCell ref="B34:C34"/>
    <mergeCell ref="AE31:AF31"/>
    <mergeCell ref="B33:C33"/>
    <mergeCell ref="D32:E32"/>
    <mergeCell ref="AE32:AF32"/>
    <mergeCell ref="D31:E31"/>
    <mergeCell ref="B32:C32"/>
    <mergeCell ref="B31:C31"/>
    <mergeCell ref="AE33:AF33"/>
    <mergeCell ref="D34:E34"/>
    <mergeCell ref="D33:E33"/>
    <mergeCell ref="W31:X31"/>
    <mergeCell ref="W32:X32"/>
    <mergeCell ref="W33:X33"/>
    <mergeCell ref="N31:O31"/>
    <mergeCell ref="P31:Q31"/>
    <mergeCell ref="W34:X34"/>
    <mergeCell ref="AE34:AF34"/>
    <mergeCell ref="B30:C30"/>
    <mergeCell ref="AE27:AF27"/>
    <mergeCell ref="B29:C29"/>
    <mergeCell ref="D28:E28"/>
    <mergeCell ref="AE28:AF28"/>
    <mergeCell ref="D27:E27"/>
    <mergeCell ref="Z28:AB28"/>
    <mergeCell ref="B28:C28"/>
    <mergeCell ref="B27:C27"/>
    <mergeCell ref="D30:E30"/>
    <mergeCell ref="D29:E29"/>
    <mergeCell ref="Z29:AB29"/>
    <mergeCell ref="W27:X27"/>
    <mergeCell ref="W28:X28"/>
    <mergeCell ref="W29:X29"/>
    <mergeCell ref="W30:X30"/>
    <mergeCell ref="AE29:AF29"/>
    <mergeCell ref="N30:O30"/>
    <mergeCell ref="P30:Q30"/>
    <mergeCell ref="B26:C26"/>
    <mergeCell ref="AE23:AF23"/>
    <mergeCell ref="B25:C25"/>
    <mergeCell ref="D24:E24"/>
    <mergeCell ref="AE24:AF24"/>
    <mergeCell ref="D23:E23"/>
    <mergeCell ref="B24:C24"/>
    <mergeCell ref="B23:C23"/>
    <mergeCell ref="D26:E26"/>
    <mergeCell ref="D25:E25"/>
    <mergeCell ref="AE25:AF25"/>
    <mergeCell ref="N25:O25"/>
    <mergeCell ref="W23:X23"/>
    <mergeCell ref="W24:X24"/>
    <mergeCell ref="W25:X25"/>
    <mergeCell ref="W26:X26"/>
    <mergeCell ref="N23:O23"/>
    <mergeCell ref="P23:Q23"/>
    <mergeCell ref="N24:O24"/>
    <mergeCell ref="P24:Q24"/>
    <mergeCell ref="T23:U23"/>
    <mergeCell ref="B22:C22"/>
    <mergeCell ref="AE19:AF19"/>
    <mergeCell ref="B21:C21"/>
    <mergeCell ref="D20:E20"/>
    <mergeCell ref="AE20:AF20"/>
    <mergeCell ref="D19:E19"/>
    <mergeCell ref="B20:C20"/>
    <mergeCell ref="B19:C19"/>
    <mergeCell ref="D22:E22"/>
    <mergeCell ref="D21:E21"/>
    <mergeCell ref="Z21:AB21"/>
    <mergeCell ref="W19:X19"/>
    <mergeCell ref="Z19:AB19"/>
    <mergeCell ref="Z20:AB20"/>
    <mergeCell ref="W22:X22"/>
    <mergeCell ref="P21:Q21"/>
    <mergeCell ref="N22:O22"/>
    <mergeCell ref="P22:Q22"/>
    <mergeCell ref="AE22:AF22"/>
    <mergeCell ref="T20:U20"/>
    <mergeCell ref="T21:U21"/>
    <mergeCell ref="T22:U22"/>
    <mergeCell ref="B13:C13"/>
    <mergeCell ref="B12:C12"/>
    <mergeCell ref="D14:E14"/>
    <mergeCell ref="Z13:AB13"/>
    <mergeCell ref="B18:C18"/>
    <mergeCell ref="AE15:AF15"/>
    <mergeCell ref="B17:C17"/>
    <mergeCell ref="D16:E16"/>
    <mergeCell ref="AE16:AF16"/>
    <mergeCell ref="B16:C16"/>
    <mergeCell ref="B15:C15"/>
    <mergeCell ref="D15:E15"/>
    <mergeCell ref="B14:C14"/>
    <mergeCell ref="D13:E13"/>
    <mergeCell ref="Z12:AB12"/>
    <mergeCell ref="Z15:AB15"/>
    <mergeCell ref="Z16:AB16"/>
    <mergeCell ref="Z17:AB17"/>
    <mergeCell ref="Z18:AB18"/>
    <mergeCell ref="D18:E18"/>
    <mergeCell ref="D17:E17"/>
    <mergeCell ref="N16:O16"/>
    <mergeCell ref="P16:Q16"/>
    <mergeCell ref="N17:O17"/>
    <mergeCell ref="A1:AB5"/>
    <mergeCell ref="AN1:AW1"/>
    <mergeCell ref="AN2:AO2"/>
    <mergeCell ref="AP2:AW2"/>
    <mergeCell ref="AN3:AO3"/>
    <mergeCell ref="AP3:AW3"/>
    <mergeCell ref="AN4:AO4"/>
    <mergeCell ref="AP4:AW4"/>
    <mergeCell ref="AN5:AO5"/>
    <mergeCell ref="AP5:AW5"/>
    <mergeCell ref="T13:U13"/>
    <mergeCell ref="T14:U14"/>
    <mergeCell ref="T15:U15"/>
    <mergeCell ref="T16:U16"/>
    <mergeCell ref="T17:U17"/>
    <mergeCell ref="T18:U18"/>
    <mergeCell ref="T19:U19"/>
    <mergeCell ref="Z14:AB14"/>
    <mergeCell ref="W11:AB11"/>
    <mergeCell ref="T11:V11"/>
    <mergeCell ref="W12:X12"/>
    <mergeCell ref="W13:X13"/>
    <mergeCell ref="W14:X14"/>
    <mergeCell ref="W15:X15"/>
    <mergeCell ref="W16:X16"/>
    <mergeCell ref="W17:X17"/>
    <mergeCell ref="W18:X18"/>
    <mergeCell ref="T24:U24"/>
    <mergeCell ref="T25:U25"/>
    <mergeCell ref="T26:U26"/>
    <mergeCell ref="T27:U27"/>
    <mergeCell ref="T28:U28"/>
    <mergeCell ref="T39:U39"/>
    <mergeCell ref="T40:U40"/>
    <mergeCell ref="T42:U42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D11:G11"/>
    <mergeCell ref="D12:E12"/>
    <mergeCell ref="H12:I12"/>
    <mergeCell ref="H13:I13"/>
    <mergeCell ref="J12:K12"/>
    <mergeCell ref="J13:K13"/>
    <mergeCell ref="H11:M11"/>
    <mergeCell ref="N12:O12"/>
    <mergeCell ref="N11:S11"/>
    <mergeCell ref="P12:Q12"/>
    <mergeCell ref="H14:I14"/>
    <mergeCell ref="J14:K14"/>
    <mergeCell ref="H15:I15"/>
    <mergeCell ref="J15:K15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4:I24"/>
    <mergeCell ref="J24:K24"/>
    <mergeCell ref="H25:I25"/>
    <mergeCell ref="J25:K25"/>
    <mergeCell ref="H26:I26"/>
    <mergeCell ref="J26:K26"/>
    <mergeCell ref="H27:I27"/>
    <mergeCell ref="J27:K27"/>
    <mergeCell ref="H28:I28"/>
    <mergeCell ref="J28:K28"/>
    <mergeCell ref="H29:I29"/>
    <mergeCell ref="J29:K29"/>
    <mergeCell ref="H30:I30"/>
    <mergeCell ref="J30:K30"/>
    <mergeCell ref="H31:I31"/>
    <mergeCell ref="J31:K31"/>
    <mergeCell ref="H32:I32"/>
    <mergeCell ref="J32:K32"/>
    <mergeCell ref="H33:I33"/>
    <mergeCell ref="J33:K33"/>
    <mergeCell ref="H39:I39"/>
    <mergeCell ref="J39:K39"/>
    <mergeCell ref="H40:I40"/>
    <mergeCell ref="J40:K40"/>
    <mergeCell ref="H41:I41"/>
    <mergeCell ref="J41:K41"/>
    <mergeCell ref="H42:I42"/>
    <mergeCell ref="J42:K42"/>
    <mergeCell ref="H34:I34"/>
    <mergeCell ref="J34:K34"/>
    <mergeCell ref="H35:I35"/>
    <mergeCell ref="J35:K35"/>
    <mergeCell ref="H36:I36"/>
    <mergeCell ref="J36:K36"/>
    <mergeCell ref="H37:I37"/>
    <mergeCell ref="J37:K37"/>
    <mergeCell ref="H38:I38"/>
    <mergeCell ref="J38:K38"/>
  </mergeCells>
  <phoneticPr fontId="18" type="noConversion"/>
  <dataValidations count="3">
    <dataValidation type="list" allowBlank="1" showInputMessage="1" showErrorMessage="1" sqref="T13:U42">
      <formula1>Voie</formula1>
    </dataValidation>
    <dataValidation type="list" allowBlank="1" showInputMessage="1" showErrorMessage="1" sqref="AP2:AW2">
      <formula1>Inge</formula1>
    </dataValidation>
    <dataValidation type="list" allowBlank="1" showInputMessage="1" showErrorMessage="1" sqref="AP5:AW5">
      <formula1>Fournisseur</formula1>
    </dataValidation>
  </dataValidations>
  <pageMargins left="0.7" right="0.7" top="0.75" bottom="0.75" header="0.3" footer="0.3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Tarifs!$D$9:$D$10</xm:f>
          </x14:formula1>
          <xm:sqref>H13:I42</xm:sqref>
        </x14:dataValidation>
        <x14:dataValidation type="list" allowBlank="1" showInputMessage="1" showErrorMessage="1">
          <x14:formula1>
            <xm:f>Tarifs!$J$3:$J$8</xm:f>
          </x14:formula1>
          <xm:sqref>D13:E42</xm:sqref>
        </x14:dataValidation>
        <x14:dataValidation type="list" allowBlank="1" showInputMessage="1" showErrorMessage="1">
          <x14:formula1>
            <xm:f>Tarifs!$A$3:$A$4</xm:f>
          </x14:formula1>
          <xm:sqref>N13:O42</xm:sqref>
        </x14:dataValidation>
        <x14:dataValidation type="list" allowBlank="1" showInputMessage="1" showErrorMessage="1">
          <x14:formula1>
            <xm:f>Tarifs!$D$3:$D$7</xm:f>
          </x14:formula1>
          <xm:sqref>J13:K42</xm:sqref>
        </x14:dataValidation>
        <x14:dataValidation type="list" allowBlank="1" showInputMessage="1" showErrorMessage="1">
          <x14:formula1>
            <xm:f>Tarifs!$A$5:$A$6</xm:f>
          </x14:formula1>
          <xm:sqref>P13:Q42</xm:sqref>
        </x14:dataValidation>
        <x14:dataValidation type="list" allowBlank="1" showInputMessage="1" showErrorMessage="1">
          <x14:formula1>
            <xm:f>Tarifs!$O$2:$O$4</xm:f>
          </x14:formula1>
          <xm:sqref>W13:X42 Z13:AB42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130" zoomScaleNormal="130" workbookViewId="0">
      <selection activeCell="A2" sqref="A2"/>
    </sheetView>
  </sheetViews>
  <sheetFormatPr baseColWidth="10" defaultColWidth="11.5703125" defaultRowHeight="11.25"/>
  <cols>
    <col min="1" max="1" width="11.5703125" style="20"/>
    <col min="2" max="2" width="15" style="20" bestFit="1" customWidth="1"/>
    <col min="3" max="3" width="14.42578125" style="20" bestFit="1" customWidth="1"/>
    <col min="4" max="4" width="11.5703125" style="20"/>
    <col min="5" max="5" width="16.28515625" style="20" bestFit="1" customWidth="1"/>
    <col min="6" max="6" width="23.42578125" style="20" bestFit="1" customWidth="1"/>
    <col min="7" max="7" width="30" style="20" bestFit="1" customWidth="1"/>
    <col min="8" max="8" width="5.140625" style="20" bestFit="1" customWidth="1"/>
    <col min="9" max="9" width="6.7109375" style="20" bestFit="1" customWidth="1"/>
    <col min="10" max="10" width="25.28515625" style="20" bestFit="1" customWidth="1"/>
    <col min="11" max="11" width="29.140625" style="20" bestFit="1" customWidth="1"/>
    <col min="12" max="13" width="0" style="20" hidden="1" customWidth="1"/>
    <col min="14" max="14" width="14.85546875" style="20" bestFit="1" customWidth="1"/>
    <col min="15" max="16384" width="11.5703125" style="20"/>
  </cols>
  <sheetData>
    <row r="1" spans="1:14" ht="11.25" customHeight="1">
      <c r="A1" s="84" t="s">
        <v>160</v>
      </c>
      <c r="B1" s="84" t="s">
        <v>158</v>
      </c>
      <c r="C1" s="84" t="s">
        <v>159</v>
      </c>
      <c r="D1" s="84" t="s">
        <v>160</v>
      </c>
      <c r="E1" s="84" t="s">
        <v>161</v>
      </c>
      <c r="F1" s="84" t="s">
        <v>162</v>
      </c>
      <c r="G1" s="84" t="s">
        <v>163</v>
      </c>
      <c r="H1" s="84" t="s">
        <v>99</v>
      </c>
      <c r="I1" s="84" t="s">
        <v>164</v>
      </c>
      <c r="J1" s="84" t="s">
        <v>165</v>
      </c>
      <c r="K1" s="83" t="s">
        <v>166</v>
      </c>
      <c r="L1" s="83" t="s">
        <v>139</v>
      </c>
      <c r="M1" s="83" t="s">
        <v>158</v>
      </c>
      <c r="N1" s="126" t="s">
        <v>226</v>
      </c>
    </row>
    <row r="2" spans="1:14" ht="11.25" customHeight="1">
      <c r="A2" s="20" t="s">
        <v>196</v>
      </c>
      <c r="B2" s="20" t="s">
        <v>196</v>
      </c>
      <c r="C2" s="20" t="s">
        <v>188</v>
      </c>
      <c r="D2" s="20" t="s">
        <v>196</v>
      </c>
      <c r="J2" s="20" t="s">
        <v>206</v>
      </c>
      <c r="K2" s="20" t="str">
        <f t="shared" ref="K2:K11" si="0">B2&amp;" "&amp;J2</f>
        <v>85-070 Puyravault</v>
      </c>
      <c r="N2" s="20" t="s">
        <v>216</v>
      </c>
    </row>
    <row r="3" spans="1:14" ht="11.25" customHeight="1">
      <c r="A3" s="20" t="s">
        <v>197</v>
      </c>
      <c r="B3" s="20" t="s">
        <v>197</v>
      </c>
      <c r="C3" s="20" t="s">
        <v>188</v>
      </c>
      <c r="D3" s="20" t="s">
        <v>197</v>
      </c>
      <c r="J3" s="20" t="s">
        <v>207</v>
      </c>
      <c r="K3" s="20" t="str">
        <f t="shared" si="0"/>
        <v>85-064 Mouchamps</v>
      </c>
      <c r="N3" s="20" t="s">
        <v>217</v>
      </c>
    </row>
    <row r="4" spans="1:14" ht="11.25" customHeight="1">
      <c r="A4" s="20" t="s">
        <v>198</v>
      </c>
      <c r="B4" s="20" t="s">
        <v>198</v>
      </c>
      <c r="C4" s="20" t="s">
        <v>188</v>
      </c>
      <c r="D4" s="20" t="s">
        <v>198</v>
      </c>
      <c r="J4" s="20" t="s">
        <v>208</v>
      </c>
      <c r="K4" s="20" t="str">
        <f t="shared" si="0"/>
        <v>85-055 Chantonnay</v>
      </c>
      <c r="N4" s="20" t="s">
        <v>218</v>
      </c>
    </row>
    <row r="5" spans="1:14" ht="11.25" customHeight="1">
      <c r="A5" s="20" t="s">
        <v>199</v>
      </c>
      <c r="B5" s="20" t="s">
        <v>199</v>
      </c>
      <c r="C5" s="20" t="s">
        <v>188</v>
      </c>
      <c r="D5" s="20" t="s">
        <v>199</v>
      </c>
      <c r="J5" s="20" t="s">
        <v>209</v>
      </c>
      <c r="K5" s="20" t="str">
        <f t="shared" si="0"/>
        <v>85-051 La Bruffière</v>
      </c>
      <c r="N5" s="20" t="s">
        <v>219</v>
      </c>
    </row>
    <row r="6" spans="1:14" ht="11.25" customHeight="1">
      <c r="A6" s="20" t="s">
        <v>200</v>
      </c>
      <c r="B6" s="20" t="s">
        <v>200</v>
      </c>
      <c r="C6" s="20" t="s">
        <v>188</v>
      </c>
      <c r="D6" s="20" t="s">
        <v>200</v>
      </c>
      <c r="J6" s="20" t="s">
        <v>210</v>
      </c>
      <c r="K6" s="20" t="str">
        <f t="shared" si="0"/>
        <v>85-074 Saint-Laurent-sur-Sèvre</v>
      </c>
      <c r="N6" s="20" t="s">
        <v>220</v>
      </c>
    </row>
    <row r="7" spans="1:14" ht="11.25" customHeight="1">
      <c r="A7" s="20" t="s">
        <v>201</v>
      </c>
      <c r="B7" s="20" t="s">
        <v>201</v>
      </c>
      <c r="C7" s="20" t="s">
        <v>188</v>
      </c>
      <c r="D7" s="20" t="s">
        <v>201</v>
      </c>
      <c r="J7" s="20" t="s">
        <v>211</v>
      </c>
      <c r="K7" s="20" t="str">
        <f t="shared" si="0"/>
        <v>85-014 Talmont-Saint-Hilaire-querry</v>
      </c>
      <c r="N7" s="20" t="s">
        <v>221</v>
      </c>
    </row>
    <row r="8" spans="1:14" ht="11.25" customHeight="1">
      <c r="A8" s="20" t="s">
        <v>202</v>
      </c>
      <c r="B8" s="20" t="s">
        <v>202</v>
      </c>
      <c r="C8" s="20" t="s">
        <v>188</v>
      </c>
      <c r="D8" s="20" t="s">
        <v>202</v>
      </c>
      <c r="J8" s="20" t="s">
        <v>212</v>
      </c>
      <c r="K8" s="20" t="str">
        <f t="shared" si="0"/>
        <v>85-088 Le Champ-Saint-Père</v>
      </c>
      <c r="N8" s="20" t="s">
        <v>222</v>
      </c>
    </row>
    <row r="9" spans="1:14" ht="11.25" customHeight="1">
      <c r="A9" s="20" t="s">
        <v>203</v>
      </c>
      <c r="B9" s="20" t="s">
        <v>203</v>
      </c>
      <c r="C9" s="20" t="s">
        <v>188</v>
      </c>
      <c r="D9" s="20" t="s">
        <v>203</v>
      </c>
      <c r="J9" s="20" t="s">
        <v>213</v>
      </c>
      <c r="K9" s="20" t="str">
        <f t="shared" si="0"/>
        <v>85-073 Saint-Hilaire-des-Loges</v>
      </c>
      <c r="N9" s="20" t="s">
        <v>223</v>
      </c>
    </row>
    <row r="10" spans="1:14" ht="11.25" customHeight="1">
      <c r="A10" s="20" t="s">
        <v>204</v>
      </c>
      <c r="B10" s="20" t="s">
        <v>204</v>
      </c>
      <c r="C10" s="20" t="s">
        <v>188</v>
      </c>
      <c r="D10" s="20" t="s">
        <v>204</v>
      </c>
      <c r="J10" s="20" t="s">
        <v>214</v>
      </c>
      <c r="K10" s="20" t="str">
        <f t="shared" si="0"/>
        <v>85-083 Les Essarts</v>
      </c>
      <c r="N10" s="20" t="s">
        <v>224</v>
      </c>
    </row>
    <row r="11" spans="1:14" ht="11.25" customHeight="1">
      <c r="A11" s="20" t="s">
        <v>205</v>
      </c>
      <c r="B11" s="20" t="s">
        <v>205</v>
      </c>
      <c r="C11" s="20" t="s">
        <v>188</v>
      </c>
      <c r="D11" s="20" t="s">
        <v>205</v>
      </c>
      <c r="J11" s="20" t="s">
        <v>215</v>
      </c>
      <c r="K11" s="20" t="str">
        <f t="shared" si="0"/>
        <v>85-078 Aizenay</v>
      </c>
      <c r="N11" s="20" t="s">
        <v>225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74B6456B-E018-4BA7-949E-A627F0D9E5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15</vt:i4>
      </vt:variant>
    </vt:vector>
  </HeadingPairs>
  <TitlesOfParts>
    <vt:vector size="27" baseType="lpstr">
      <vt:lpstr>HEB NRO_VN</vt:lpstr>
      <vt:lpstr>Liste IC</vt:lpstr>
      <vt:lpstr>Liste DSP</vt:lpstr>
      <vt:lpstr>Liste_OC</vt:lpstr>
      <vt:lpstr>Code OC</vt:lpstr>
      <vt:lpstr>Liste</vt:lpstr>
      <vt:lpstr>Adresses</vt:lpstr>
      <vt:lpstr>Technique</vt:lpstr>
      <vt:lpstr>NRO</vt:lpstr>
      <vt:lpstr>Tarifs</vt:lpstr>
      <vt:lpstr>Import Client Finaux NRO</vt:lpstr>
      <vt:lpstr>OuimSim</vt:lpstr>
      <vt:lpstr>Acces</vt:lpstr>
      <vt:lpstr>Alimentation</vt:lpstr>
      <vt:lpstr>Bandeau</vt:lpstr>
      <vt:lpstr>Bandeau48</vt:lpstr>
      <vt:lpstr>Civilite</vt:lpstr>
      <vt:lpstr>Contact</vt:lpstr>
      <vt:lpstr>Contrat</vt:lpstr>
      <vt:lpstr>Duree</vt:lpstr>
      <vt:lpstr>Fournisseur</vt:lpstr>
      <vt:lpstr>Operateur</vt:lpstr>
      <vt:lpstr>POP</vt:lpstr>
      <vt:lpstr>Voie</vt:lpstr>
      <vt:lpstr>Adresses!Zone_d_impression</vt:lpstr>
      <vt:lpstr>'HEB NRO_VN'!Zone_d_impression</vt:lpstr>
      <vt:lpstr>Technique!Zone_d_impression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Geoffroy Quevaine</dc:creator>
  <cp:lastModifiedBy>CHEVALIER-BASTARD Hélène</cp:lastModifiedBy>
  <cp:lastPrinted>2018-08-30T15:38:25Z</cp:lastPrinted>
  <dcterms:created xsi:type="dcterms:W3CDTF">2017-06-30T07:45:51Z</dcterms:created>
  <dcterms:modified xsi:type="dcterms:W3CDTF">2022-10-20T11:42:01Z</dcterms:modified>
</cp:coreProperties>
</file>